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2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F54" i="7" l="1"/>
  <c r="E54" i="7"/>
  <c r="A54" i="7"/>
  <c r="B54" i="7"/>
  <c r="C46" i="7"/>
  <c r="C40" i="7"/>
  <c r="G54" i="7" s="1"/>
  <c r="D38" i="7"/>
  <c r="D39" i="7"/>
  <c r="B40" i="7"/>
  <c r="B41" i="7" s="1"/>
  <c r="C54" i="7" l="1"/>
  <c r="D40" i="7"/>
  <c r="E31" i="5"/>
  <c r="E32" i="5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CG124" i="5" s="1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R124" i="5" l="1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H38" i="17"/>
  <c r="G38" i="17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G39" i="17"/>
  <c r="H21" i="17"/>
  <c r="H35" i="17"/>
  <c r="H37" i="17"/>
  <c r="H39" i="17"/>
  <c r="I21" i="17"/>
  <c r="I35" i="17"/>
  <c r="I37" i="17"/>
  <c r="I39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C32" i="10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6" i="9"/>
  <c r="F17" i="9"/>
  <c r="F18" i="9"/>
  <c r="F19" i="9"/>
  <c r="F20" i="9"/>
  <c r="F21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E29" i="9"/>
  <c r="F27" i="9" s="1"/>
  <c r="F29" i="9" s="1"/>
  <c r="C15" i="7"/>
  <c r="C32" i="7" s="1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F15" i="9" l="1"/>
  <c r="F22" i="9" s="1"/>
  <c r="C33" i="12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4" i="10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F25" i="14"/>
  <c r="F26" i="15"/>
  <c r="N36" i="16"/>
  <c r="E26" i="15"/>
  <c r="N26" i="15" s="1"/>
  <c r="D28" i="10"/>
  <c r="L25" i="15"/>
  <c r="L27" i="15" s="1"/>
  <c r="D27" i="15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D26" i="10" l="1"/>
  <c r="C33" i="7"/>
  <c r="C34" i="7" s="1"/>
  <c r="C47" i="7" s="1"/>
  <c r="C48" i="7" s="1"/>
  <c r="D17" i="10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N27" i="15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<sst xmlns="http://schemas.openxmlformats.org/spreadsheetml/2006/main" count="887" uniqueCount="431">
  <si>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</si>
  <si>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</si>
  <si>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</si>
  <si>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</si>
  <si>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</si>
  <si>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</si>
  <si>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</si>
  <si>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</si>
  <si>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</si>
  <si>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</si>
  <si>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$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</si>
  <si>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</si>
  <si>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</si>
  <si>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</si>
  <si>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</si>
  <si>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</si>
  <si>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</si>
  <si>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</si>
  <si>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</si>
  <si>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</si>
  <si>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</si>
  <si>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</si>
  <si>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</si>
  <si>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</si>
  <si>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</si>
  <si>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</si>
  <si>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</si>
  <si>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</si>
  <si>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</si>
  <si>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</si>
  <si>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</si>
  <si>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</si>
  <si>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</si>
  <si>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</si>
  <si>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</si>
  <si>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</si>
  <si>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</si>
  <si>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</si>
  <si>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</si>
  <si>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</si>
  <si>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</si>
  <si>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</si>
  <si>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</si>
  <si>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</si>
  <si>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</si>
  <si>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</si>
  <si>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</si>
  <si>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</si>
  <si>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</si>
  <si>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</si>
  <si>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</si>
  <si>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</si>
  <si>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</si>
  <si>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</si>
  <si>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</si>
  <si>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</si>
  <si>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</si>
  <si>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</si>
  <si>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</si>
  <si>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</si>
  <si>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</si>
  <si>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</si>
  <si>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</si>
  <si>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</si>
  <si>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</si>
  <si>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</si>
  <si>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</si>
  <si>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</si>
  <si>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</si>
  <si>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</si>
  <si>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</si>
  <si>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</si>
  <si>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</si>
  <si>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</si>
  <si>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</si>
  <si>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</si>
  <si>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</si>
  <si>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</si>
  <si>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</si>
  <si>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</si>
  <si>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</si>
  <si>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</si>
  <si>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</si>
  <si>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</si>
  <si>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</si>
  <si>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</si>
  <si>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</si>
  <si>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</si>
  <si>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</si>
  <si>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</si>
  <si>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</si>
  <si>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</si>
  <si>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</si>
  <si>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</si>
  <si>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</si>
  <si>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</si>
  <si>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</si>
  <si>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</si>
  <si>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</si>
  <si>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</si>
  <si>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</si>
  <si>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</si>
  <si>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</si>
  <si>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</si>
  <si>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</si>
  <si>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</si>
  <si>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</si>
  <si>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</si>
  <si>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</si>
  <si>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</si>
  <si>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</si>
  <si>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</si>
  <si>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</si>
  <si>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</si>
  <si>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</si>
  <si>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</si>
  <si>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</si>
  <si>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</si>
  <si>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</si>
  <si>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</si>
  <si>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</si>
  <si>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</si>
  <si>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</si>
  <si>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</si>
  <si>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</si>
  <si>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</si>
  <si>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</si>
  <si>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</si>
  <si>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</si>
  <si>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</si>
  <si>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</si>
  <si>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</si>
  <si>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</si>
  <si>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</si>
  <si>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</si>
  <si>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</si>
  <si>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</si>
  <si>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</si>
  <si>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</si>
  <si>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</si>
  <si>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</si>
  <si>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</si>
  <si>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</si>
  <si>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</si>
  <si>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</si>
  <si>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</si>
  <si>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</si>
  <si>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</si>
  <si>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</si>
  <si>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</si>
  <si>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</si>
  <si>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</si>
  <si>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</si>
  <si>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</si>
  <si>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</si>
  <si>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</si>
  <si>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</si>
  <si>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</si>
  <si>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</si>
  <si>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</si>
  <si>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</si>
  <si>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</si>
  <si>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</si>
  <si>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</si>
  <si>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</si>
  <si>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</si>
  <si>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</si>
  <si>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</si>
  <si>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</si>
  <si>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</si>
  <si>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</si>
  <si>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</si>
  <si>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</si>
  <si>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</si>
  <si>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</si>
  <si>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</si>
  <si>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</si>
  <si>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</si>
  <si>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</si>
  <si>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</si>
  <si>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</si>
  <si>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</si>
  <si>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</si>
  <si>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</si>
  <si>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</si>
  <si>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</si>
  <si>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</si>
  <si>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</si>
  <si>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</si>
  <si>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</si>
  <si>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</si>
  <si>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</si>
  <si>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</si>
  <si>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</si>
  <si>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</si>
  <si>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</si>
  <si>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</si>
  <si>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</si>
  <si>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</si>
  <si>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</si>
  <si>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</si>
  <si>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</si>
  <si>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</si>
  <si>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</si>
  <si>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</si>
  <si>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</si>
  <si>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</si>
  <si>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</si>
  <si>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</si>
  <si>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</si>
  <si>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</si>
  <si>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</si>
  <si>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</si>
  <si>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</si>
  <si>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</si>
  <si>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</si>
  <si>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</si>
  <si>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</si>
  <si>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</si>
  <si>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</si>
  <si>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</si>
  <si>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</si>
  <si>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</si>
  <si>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</si>
  <si>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</si>
  <si>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</si>
  <si>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</si>
  <si>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</si>
  <si>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</si>
  <si>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</si>
  <si>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</si>
  <si>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</si>
  <si>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</si>
  <si>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</si>
  <si>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</si>
  <si>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</si>
  <si>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</si>
  <si>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</si>
  <si>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</si>
  <si>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</si>
  <si>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</si>
  <si>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</si>
  <si>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</si>
  <si>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</si>
  <si>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</si>
  <si>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</si>
  <si>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</si>
  <si>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</si>
  <si>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</si>
  <si>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</si>
  <si>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</si>
  <si>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</si>
  <si>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</si>
  <si>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</si>
  <si>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</si>
  <si>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</si>
  <si>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</si>
  <si>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</si>
  <si>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</si>
  <si>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</si>
  <si>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</si>
  <si>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</si>
  <si>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</si>
  <si>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</si>
  <si>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</si>
  <si>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</si>
  <si>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</si>
  <si>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</si>
  <si>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</si>
  <si>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</si>
  <si>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</si>
  <si>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</si>
  <si>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</si>
  <si>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</si>
  <si>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</si>
  <si>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</si>
  <si>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</si>
  <si>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</si>
  <si>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</si>
  <si>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</si>
  <si>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</si>
  <si>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</si>
  <si>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</si>
  <si>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</si>
  <si>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</si>
  <si>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</si>
  <si>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</si>
  <si>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</si>
  <si>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</si>
  <si>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</si>
  <si>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</si>
  <si>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</si>
  <si>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</si>
  <si>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</si>
  <si>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</si>
  <si>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</si>
  <si>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</si>
  <si>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</si>
  <si>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</si>
  <si>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</si>
  <si>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</si>
  <si>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</si>
  <si>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</si>
  <si>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</si>
  <si>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</si>
  <si>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</si>
  <si>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</si>
  <si>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</si>
  <si>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</si>
  <si>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</si>
  <si>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</si>
  <si>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</si>
  <si>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</si>
  <si>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</si>
  <si>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</si>
  <si>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</si>
  <si>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</si>
  <si>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</si>
  <si>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</si>
  <si>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</si>
  <si>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</si>
  <si>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</si>
  <si>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</si>
  <si>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</si>
  <si>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</si>
  <si>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</si>
  <si>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</si>
  <si>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</si>
  <si>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</si>
  <si>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</si>
  <si>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</si>
  <si>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</si>
  <si>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</si>
  <si>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</si>
  <si>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</si>
  <si>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</si>
  <si>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</si>
  <si>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</si>
  <si>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</si>
  <si>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</si>
  <si>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</si>
  <si>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</si>
  <si>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</si>
  <si>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</si>
  <si>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</si>
  <si>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</si>
  <si>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</si>
  <si>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</si>
  <si>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</si>
  <si>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</si>
  <si>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</si>
  <si>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</si>
  <si>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</si>
  <si>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</si>
  <si>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</si>
  <si>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</si>
  <si>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</si>
  <si>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</si>
  <si>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</si>
  <si>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</si>
  <si>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</si>
  <si>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</si>
  <si>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</si>
  <si>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</si>
  <si>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</si>
  <si>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</si>
  <si>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</si>
  <si>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</si>
  <si>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</si>
  <si>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</si>
  <si>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</si>
  <si>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</si>
  <si>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</si>
  <si>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</si>
  <si>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</si>
  <si>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</si>
  <si>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</si>
  <si>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</si>
  <si>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</si>
  <si>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</si>
  <si>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</si>
  <si>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</si>
  <si>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</si>
  <si>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</si>
  <si>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</si>
  <si>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</si>
  <si>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</si>
  <si>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</si>
  <si>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</si>
  <si>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</si>
  <si>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</si>
  <si>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</si>
  <si>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</si>
  <si>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</si>
  <si>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</si>
  <si>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</si>
  <si>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</si>
  <si>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</si>
  <si>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</si>
  <si>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</si>
  <si>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</si>
  <si>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</si>
  <si>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</si>
  <si>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</si>
  <si>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</si>
  <si>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</si>
  <si>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</si>
  <si>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</si>
  <si>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</si>
  <si>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</si>
  <si>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</si>
  <si>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</si>
  <si>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</si>
  <si>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</si>
  <si>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</si>
  <si>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</si>
  <si>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</si>
  <si>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</si>
  <si>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</si>
  <si>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</si>
  <si>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V. Burns Hargis</t>
  </si>
  <si>
    <t>Sch C - Use of Reserves</t>
  </si>
  <si>
    <t>012</t>
  </si>
  <si>
    <t>Oklahoma Cooperative Extension Service</t>
  </si>
  <si>
    <t>Institution Name:   Oklahoma Cooperative Extension Service</t>
  </si>
  <si>
    <t>Institution Name:    Oklahoma Cooperative Extension Service</t>
  </si>
  <si>
    <t>Institution:   Oklahoma Cooperative Extension Service</t>
  </si>
  <si>
    <t xml:space="preserve">  Institution:   Oklahoma Cooperative Extension Service</t>
  </si>
  <si>
    <t xml:space="preserve"> 012    Oklahoma Cooperative Extension Service</t>
  </si>
  <si>
    <t>0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</si>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</sst>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7" fontId="2" fillId="0" borderId="4" xfId="11" applyNumberFormat="1" applyFont="1" applyBorder="1" applyAlignment="1">
      <alignment horizontal="center"/>
    </xf>
    <xf numFmtId="0" fontId="2" fillId="0" borderId="2" xfId="11" quotePrefix="1" applyFont="1" applyBorder="1" applyAlignment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216</v>
      </c>
    </row>
    <row r="3" spans="1:2">
      <c r="A3" s="83">
        <v>38467</v>
      </c>
      <c r="B3" t="s">
        <v>217</v>
      </c>
    </row>
    <row r="4" spans="1:2" ht="38.25">
      <c r="A4" s="84"/>
      <c r="B4" s="84" t="s">
        <v>218</v>
      </c>
    </row>
    <row r="5" spans="1:2" ht="38.25">
      <c r="A5" s="84"/>
      <c r="B5" s="84" t="s">
        <v>219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5" sqref="B35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220</v>
      </c>
      <c r="B1" s="77"/>
      <c r="C1" s="77"/>
      <c r="E1" s="260" t="s">
        <v>233</v>
      </c>
    </row>
    <row r="2" spans="1:5" ht="9" customHeight="1">
      <c r="A2" s="2"/>
      <c r="B2" s="2"/>
      <c r="C2" s="2"/>
    </row>
    <row r="3" spans="1:5" s="7" customFormat="1" ht="18.75">
      <c r="A3" s="17" t="s">
        <v>340</v>
      </c>
      <c r="B3" s="17"/>
      <c r="C3" s="17"/>
    </row>
    <row r="4" spans="1:5" s="7" customFormat="1" ht="18.75">
      <c r="A4" s="17" t="s">
        <v>215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74</v>
      </c>
      <c r="B6" s="19"/>
      <c r="C6" s="19"/>
    </row>
    <row r="7" spans="1:5" s="5" customFormat="1" ht="15.75">
      <c r="A7" s="19" t="s">
        <v>75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427</v>
      </c>
      <c r="B9" s="704"/>
      <c r="C9" s="705"/>
      <c r="E9" s="261" t="s">
        <v>234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76</v>
      </c>
      <c r="B11" s="190" t="s">
        <v>341</v>
      </c>
      <c r="C11" s="191" t="s">
        <v>7</v>
      </c>
      <c r="E11" s="262"/>
    </row>
    <row r="12" spans="1:5" s="1" customFormat="1" ht="19.5" customHeight="1">
      <c r="A12" s="192" t="s">
        <v>402</v>
      </c>
      <c r="B12" s="240">
        <v>543000</v>
      </c>
      <c r="C12" s="241"/>
      <c r="E12" s="257"/>
    </row>
    <row r="13" spans="1:5" s="1" customFormat="1" ht="18.75" customHeight="1">
      <c r="A13" s="195" t="s">
        <v>78</v>
      </c>
      <c r="B13" s="242">
        <v>0</v>
      </c>
      <c r="C13" s="243"/>
      <c r="E13" s="258"/>
    </row>
    <row r="14" spans="1:5" s="1" customFormat="1" ht="18.75" customHeight="1">
      <c r="A14" s="198" t="s">
        <v>403</v>
      </c>
      <c r="B14" s="242">
        <f>B12-B13</f>
        <v>543000</v>
      </c>
      <c r="C14" s="243"/>
      <c r="E14" s="258" t="s">
        <v>267</v>
      </c>
    </row>
    <row r="15" spans="1:5" s="1" customFormat="1" ht="18.75" customHeight="1">
      <c r="A15" s="195" t="s">
        <v>404</v>
      </c>
      <c r="B15" s="244"/>
      <c r="C15" s="243"/>
      <c r="E15" s="258"/>
    </row>
    <row r="16" spans="1:5" ht="16.5" customHeight="1">
      <c r="A16" s="245" t="s">
        <v>169</v>
      </c>
      <c r="B16" s="177">
        <v>9499019</v>
      </c>
      <c r="C16" s="134">
        <f t="shared" ref="C16:C34" si="0">B16/B$36</f>
        <v>0.69038490316787848</v>
      </c>
      <c r="E16" s="258"/>
    </row>
    <row r="17" spans="1:5" ht="16.5" customHeight="1">
      <c r="A17" s="245" t="s">
        <v>203</v>
      </c>
      <c r="B17" s="177">
        <v>750000</v>
      </c>
      <c r="C17" s="134">
        <f t="shared" si="0"/>
        <v>5.4509700146500271E-2</v>
      </c>
      <c r="E17" s="258"/>
    </row>
    <row r="18" spans="1:5" ht="16.5" customHeight="1">
      <c r="A18" s="245" t="s">
        <v>82</v>
      </c>
      <c r="B18" s="177">
        <v>50000</v>
      </c>
      <c r="C18" s="134">
        <f t="shared" si="0"/>
        <v>3.6339800097666846E-3</v>
      </c>
      <c r="E18" s="258"/>
    </row>
    <row r="19" spans="1:5" ht="16.5" customHeight="1">
      <c r="A19" s="245" t="s">
        <v>80</v>
      </c>
      <c r="B19" s="177">
        <v>100000</v>
      </c>
      <c r="C19" s="134">
        <f t="shared" si="0"/>
        <v>7.2679600195333692E-3</v>
      </c>
      <c r="E19" s="258"/>
    </row>
    <row r="20" spans="1:5" ht="16.5" customHeight="1">
      <c r="A20" s="245" t="s">
        <v>183</v>
      </c>
      <c r="B20" s="177">
        <v>0</v>
      </c>
      <c r="C20" s="134">
        <f t="shared" si="0"/>
        <v>0</v>
      </c>
      <c r="E20" s="258"/>
    </row>
    <row r="21" spans="1:5" ht="16.5" customHeight="1">
      <c r="A21" s="245" t="s">
        <v>171</v>
      </c>
      <c r="B21" s="177">
        <v>400000</v>
      </c>
      <c r="C21" s="134">
        <f t="shared" si="0"/>
        <v>2.9071840078133477E-2</v>
      </c>
      <c r="E21" s="258"/>
    </row>
    <row r="22" spans="1:5" ht="16.5" customHeight="1">
      <c r="A22" s="245" t="s">
        <v>204</v>
      </c>
      <c r="B22" s="177">
        <v>0</v>
      </c>
      <c r="C22" s="134">
        <f t="shared" si="0"/>
        <v>0</v>
      </c>
      <c r="E22" s="258"/>
    </row>
    <row r="23" spans="1:5" ht="16.5" customHeight="1">
      <c r="A23" s="245" t="s">
        <v>205</v>
      </c>
      <c r="B23" s="177">
        <v>50000</v>
      </c>
      <c r="C23" s="134">
        <f t="shared" si="0"/>
        <v>3.6339800097666846E-3</v>
      </c>
      <c r="E23" s="258"/>
    </row>
    <row r="24" spans="1:5" ht="16.5" customHeight="1">
      <c r="A24" s="245" t="s">
        <v>255</v>
      </c>
      <c r="B24" s="177">
        <v>200000</v>
      </c>
      <c r="C24" s="134">
        <f t="shared" si="0"/>
        <v>1.4535920039066738E-2</v>
      </c>
      <c r="E24" s="258"/>
    </row>
    <row r="25" spans="1:5" ht="16.5" customHeight="1">
      <c r="A25" s="245" t="s">
        <v>206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174</v>
      </c>
      <c r="B26" s="177">
        <v>0</v>
      </c>
      <c r="C26" s="134">
        <f t="shared" si="0"/>
        <v>0</v>
      </c>
      <c r="E26" s="258"/>
    </row>
    <row r="27" spans="1:5" ht="16.5" customHeight="1">
      <c r="A27" s="245" t="s">
        <v>81</v>
      </c>
      <c r="B27" s="177">
        <v>0</v>
      </c>
      <c r="C27" s="134">
        <f t="shared" si="0"/>
        <v>0</v>
      </c>
      <c r="E27" s="258"/>
    </row>
    <row r="28" spans="1:5" ht="16.5" customHeight="1">
      <c r="A28" s="245" t="s">
        <v>83</v>
      </c>
      <c r="B28" s="334">
        <v>300000</v>
      </c>
      <c r="C28" s="134">
        <f t="shared" si="0"/>
        <v>2.1803880058600109E-2</v>
      </c>
      <c r="D28" s="77"/>
      <c r="E28" s="327"/>
    </row>
    <row r="29" spans="1:5" ht="16.5" customHeight="1">
      <c r="A29" s="245" t="s">
        <v>254</v>
      </c>
      <c r="B29" s="177">
        <v>10000</v>
      </c>
      <c r="C29" s="134">
        <f t="shared" si="0"/>
        <v>7.2679600195333695E-4</v>
      </c>
      <c r="E29" s="258"/>
    </row>
    <row r="30" spans="1:5" ht="16.5" customHeight="1">
      <c r="A30" s="245" t="s">
        <v>207</v>
      </c>
      <c r="B30" s="177">
        <v>200000</v>
      </c>
      <c r="C30" s="134">
        <f t="shared" si="0"/>
        <v>1.4535920039066738E-2</v>
      </c>
      <c r="E30" s="258"/>
    </row>
    <row r="31" spans="1:5" ht="16.5" customHeight="1">
      <c r="A31" s="245" t="s">
        <v>232</v>
      </c>
      <c r="B31" s="177">
        <v>200000</v>
      </c>
      <c r="C31" s="134">
        <f t="shared" si="0"/>
        <v>1.4535920039066738E-2</v>
      </c>
      <c r="E31" s="258"/>
    </row>
    <row r="32" spans="1:5" ht="16.5" customHeight="1">
      <c r="A32" s="245" t="s">
        <v>208</v>
      </c>
      <c r="B32" s="177">
        <v>500000</v>
      </c>
      <c r="C32" s="134">
        <f t="shared" si="0"/>
        <v>3.6339800097666845E-2</v>
      </c>
      <c r="E32" s="258"/>
    </row>
    <row r="33" spans="1:5" ht="16.5" customHeight="1">
      <c r="A33" s="245" t="s">
        <v>191</v>
      </c>
      <c r="B33" s="177">
        <v>0</v>
      </c>
      <c r="C33" s="134">
        <f t="shared" si="0"/>
        <v>0</v>
      </c>
      <c r="E33" s="258"/>
    </row>
    <row r="34" spans="1:5" ht="16.5" customHeight="1">
      <c r="A34" s="246" t="s">
        <v>192</v>
      </c>
      <c r="B34" s="181">
        <v>1500000</v>
      </c>
      <c r="C34" s="134">
        <f t="shared" si="0"/>
        <v>0.10901940029300054</v>
      </c>
      <c r="E34" s="258" t="s">
        <v>266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405</v>
      </c>
      <c r="B36" s="247">
        <f>SUM(B16:B35)</f>
        <v>13759019</v>
      </c>
      <c r="C36" s="210">
        <f>SUM(C16:C34)</f>
        <v>1</v>
      </c>
      <c r="E36" s="262"/>
    </row>
    <row r="37" spans="1:5" s="1" customFormat="1" ht="18.75" customHeight="1">
      <c r="A37" s="201" t="s">
        <v>124</v>
      </c>
      <c r="B37" s="247">
        <f>B14+B36</f>
        <v>14302019</v>
      </c>
      <c r="C37" s="241"/>
      <c r="E37" s="258" t="s">
        <v>266</v>
      </c>
    </row>
    <row r="38" spans="1:5" s="1" customFormat="1" ht="18.75" customHeight="1">
      <c r="A38" s="201" t="s">
        <v>407</v>
      </c>
      <c r="B38" s="247">
        <f>'Schedule B - II'!C29</f>
        <v>13714019</v>
      </c>
      <c r="C38" s="241"/>
      <c r="E38" s="258" t="s">
        <v>268</v>
      </c>
    </row>
    <row r="39" spans="1:5" s="1" customFormat="1" ht="18.75" customHeight="1">
      <c r="A39" s="211" t="s">
        <v>406</v>
      </c>
      <c r="B39" s="234">
        <f>B37-B38</f>
        <v>588000</v>
      </c>
      <c r="C39" s="248"/>
      <c r="E39" s="258" t="s">
        <v>266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8"/>
      <c r="J7" s="719"/>
      <c r="K7" s="58"/>
      <c r="L7" s="58"/>
    </row>
    <row r="8" spans="1:12">
      <c r="A8" s="58" t="s">
        <v>156</v>
      </c>
      <c r="B8" s="713"/>
      <c r="C8" s="714"/>
      <c r="D8" s="715"/>
      <c r="E8" s="716"/>
      <c r="F8" s="2"/>
      <c r="G8" s="58" t="s">
        <v>165</v>
      </c>
      <c r="H8" s="2"/>
      <c r="I8" s="713"/>
      <c r="J8" s="714"/>
      <c r="K8" s="714"/>
      <c r="L8" s="717"/>
    </row>
    <row r="9" spans="1:12" ht="5.25" customHeight="1"/>
    <row r="10" spans="1:12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</row>
    <row r="12" spans="1:12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96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97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98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99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100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101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153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102</v>
      </c>
      <c r="B20" s="346" t="s">
        <v>173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231</v>
      </c>
      <c r="B22" s="348"/>
      <c r="C22" s="310"/>
      <c r="D22" s="311">
        <f>+D21</f>
        <v>0</v>
      </c>
      <c r="E22" s="312">
        <f>+E21</f>
        <v>0</v>
      </c>
      <c r="F22" s="711">
        <f>+F21+G21</f>
        <v>0</v>
      </c>
      <c r="G22" s="712"/>
      <c r="H22" s="711">
        <f>+H21+I21</f>
        <v>0</v>
      </c>
      <c r="I22" s="712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103</v>
      </c>
      <c r="B23" s="71"/>
      <c r="C23" s="107" t="s">
        <v>229</v>
      </c>
      <c r="D23" s="56">
        <f>'Schedule B - II'!C21</f>
        <v>11235747</v>
      </c>
      <c r="E23" s="56">
        <f>'Schedule B - II'!C22</f>
        <v>967283</v>
      </c>
      <c r="F23" s="110">
        <f>'Schedule B - II'!C23</f>
        <v>0</v>
      </c>
      <c r="G23" s="110">
        <f>'Schedule B - II'!C24</f>
        <v>975989</v>
      </c>
      <c r="H23" s="110">
        <f>'Schedule B - II'!C25</f>
        <v>265000</v>
      </c>
      <c r="I23" s="110">
        <f>'Schedule B - II'!C26</f>
        <v>3000</v>
      </c>
      <c r="J23" s="56">
        <f>'Schedule B - II'!C27</f>
        <v>32000</v>
      </c>
      <c r="K23" s="56">
        <f>'Schedule B - II'!C28</f>
        <v>235000</v>
      </c>
      <c r="L23" s="56">
        <f>SUM(D23:K23)</f>
        <v>13714019</v>
      </c>
    </row>
    <row r="24" spans="1:14" s="267" customFormat="1" ht="27.75" customHeight="1" thickBot="1">
      <c r="A24" s="308" t="s">
        <v>230</v>
      </c>
      <c r="B24" s="309"/>
      <c r="C24" s="314"/>
      <c r="D24" s="311">
        <f>+D23</f>
        <v>11235747</v>
      </c>
      <c r="E24" s="312">
        <f>+E23</f>
        <v>967283</v>
      </c>
      <c r="F24" s="711">
        <f>+F23+G23</f>
        <v>975989</v>
      </c>
      <c r="G24" s="712"/>
      <c r="H24" s="711">
        <f>+H23+I23</f>
        <v>268000</v>
      </c>
      <c r="I24" s="712"/>
      <c r="J24" s="313">
        <f>J23</f>
        <v>32000</v>
      </c>
      <c r="K24" s="311">
        <f>+K23</f>
        <v>235000</v>
      </c>
      <c r="L24" s="311">
        <f>SUM(D24:K24)</f>
        <v>13714019</v>
      </c>
    </row>
    <row r="25" spans="1:14" s="1" customFormat="1" ht="24" customHeight="1">
      <c r="A25" s="68" t="s">
        <v>104</v>
      </c>
      <c r="B25" s="72"/>
      <c r="C25" s="69"/>
      <c r="D25" s="57">
        <f t="shared" ref="D25:L25" si="2">D21+D23</f>
        <v>11235747</v>
      </c>
      <c r="E25" s="57">
        <f t="shared" si="2"/>
        <v>967283</v>
      </c>
      <c r="F25" s="57">
        <f t="shared" si="2"/>
        <v>0</v>
      </c>
      <c r="G25" s="57">
        <f t="shared" si="2"/>
        <v>975989</v>
      </c>
      <c r="H25" s="57">
        <f t="shared" si="2"/>
        <v>265000</v>
      </c>
      <c r="I25" s="57">
        <f t="shared" si="2"/>
        <v>3000</v>
      </c>
      <c r="J25" s="57">
        <f t="shared" si="2"/>
        <v>32000</v>
      </c>
      <c r="K25" s="57">
        <f t="shared" si="2"/>
        <v>235000</v>
      </c>
      <c r="L25" s="57">
        <f t="shared" si="2"/>
        <v>13714019</v>
      </c>
    </row>
    <row r="27" spans="1:14">
      <c r="K27" s="101" t="s">
        <v>228</v>
      </c>
      <c r="L27" s="108">
        <f>SUM(D25:K25)</f>
        <v>13714019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="75" zoomScaleNormal="75" workbookViewId="0">
      <selection activeCell="D37" sqref="D37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164</v>
      </c>
      <c r="B7" s="655" t="s">
        <v>422</v>
      </c>
      <c r="C7" s="484"/>
      <c r="D7" s="483"/>
      <c r="E7" s="483"/>
      <c r="F7" s="482"/>
      <c r="G7" s="483" t="s">
        <v>163</v>
      </c>
      <c r="H7" s="482"/>
      <c r="I7" s="722">
        <v>41452</v>
      </c>
      <c r="J7" s="723"/>
      <c r="K7" s="483"/>
      <c r="L7" s="483"/>
    </row>
    <row r="8" spans="1:15">
      <c r="A8" s="483" t="s">
        <v>156</v>
      </c>
      <c r="B8" s="724" t="s">
        <v>423</v>
      </c>
      <c r="C8" s="725"/>
      <c r="D8" s="715"/>
      <c r="E8" s="716"/>
      <c r="F8" s="482"/>
      <c r="G8" s="483" t="s">
        <v>165</v>
      </c>
      <c r="H8" s="482"/>
      <c r="I8" s="724" t="s">
        <v>420</v>
      </c>
      <c r="J8" s="725"/>
      <c r="K8" s="725"/>
      <c r="L8" s="726"/>
    </row>
    <row r="9" spans="1:15" ht="5.25" customHeight="1"/>
    <row r="10" spans="1:15" ht="14.25">
      <c r="A10" s="485" t="s">
        <v>155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330</v>
      </c>
      <c r="K11" s="11" t="s">
        <v>89</v>
      </c>
      <c r="L11" s="8" t="s">
        <v>95</v>
      </c>
      <c r="N11" s="11" t="s">
        <v>282</v>
      </c>
      <c r="O11" s="487"/>
    </row>
    <row r="12" spans="1:15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96</v>
      </c>
      <c r="B13" s="304"/>
      <c r="C13" s="305"/>
      <c r="D13" s="488">
        <v>0</v>
      </c>
      <c r="E13" s="488">
        <v>0</v>
      </c>
      <c r="F13" s="488">
        <v>0</v>
      </c>
      <c r="G13" s="488">
        <v>0</v>
      </c>
      <c r="H13" s="488">
        <v>0</v>
      </c>
      <c r="I13" s="488">
        <v>0</v>
      </c>
      <c r="J13" s="488">
        <v>0</v>
      </c>
      <c r="K13" s="488">
        <v>0</v>
      </c>
      <c r="L13" s="488">
        <f>SUM(D13:K13)</f>
        <v>0</v>
      </c>
      <c r="N13" s="427"/>
      <c r="O13" s="489"/>
    </row>
    <row r="14" spans="1:15" s="9" customFormat="1" ht="18" customHeight="1">
      <c r="A14" s="303" t="s">
        <v>97</v>
      </c>
      <c r="B14" s="304"/>
      <c r="C14" s="305"/>
      <c r="D14" s="488">
        <v>0</v>
      </c>
      <c r="E14" s="488">
        <v>0</v>
      </c>
      <c r="F14" s="488">
        <v>0</v>
      </c>
      <c r="G14" s="488">
        <v>0</v>
      </c>
      <c r="H14" s="488">
        <v>0</v>
      </c>
      <c r="I14" s="488">
        <v>0</v>
      </c>
      <c r="J14" s="488">
        <v>0</v>
      </c>
      <c r="K14" s="488">
        <v>0</v>
      </c>
      <c r="L14" s="488">
        <f t="shared" ref="L14:L19" si="0">SUM(D14:K14)</f>
        <v>0</v>
      </c>
      <c r="N14" s="427"/>
      <c r="O14" s="490"/>
    </row>
    <row r="15" spans="1:15" s="9" customFormat="1" ht="18" customHeight="1">
      <c r="A15" s="303" t="s">
        <v>98</v>
      </c>
      <c r="B15" s="304"/>
      <c r="C15" s="305"/>
      <c r="D15" s="488">
        <v>33063787</v>
      </c>
      <c r="E15" s="488">
        <v>1305352</v>
      </c>
      <c r="F15" s="488">
        <v>14891</v>
      </c>
      <c r="G15" s="488">
        <v>4503086</v>
      </c>
      <c r="H15" s="488">
        <v>2047935</v>
      </c>
      <c r="I15" s="488">
        <v>7793</v>
      </c>
      <c r="J15" s="488">
        <v>0</v>
      </c>
      <c r="K15" s="488">
        <v>0</v>
      </c>
      <c r="L15" s="488">
        <f t="shared" si="0"/>
        <v>40942844</v>
      </c>
      <c r="N15" s="427"/>
      <c r="O15" s="490"/>
    </row>
    <row r="16" spans="1:15" s="9" customFormat="1" ht="18" customHeight="1">
      <c r="A16" s="303" t="s">
        <v>99</v>
      </c>
      <c r="B16" s="304"/>
      <c r="C16" s="305"/>
      <c r="D16" s="488">
        <v>0</v>
      </c>
      <c r="E16" s="488">
        <v>0</v>
      </c>
      <c r="F16" s="488">
        <v>0</v>
      </c>
      <c r="G16" s="488">
        <v>0</v>
      </c>
      <c r="H16" s="488">
        <v>0</v>
      </c>
      <c r="I16" s="488">
        <v>0</v>
      </c>
      <c r="J16" s="488">
        <v>0</v>
      </c>
      <c r="K16" s="488">
        <v>0</v>
      </c>
      <c r="L16" s="488">
        <f t="shared" si="0"/>
        <v>0</v>
      </c>
      <c r="N16" s="427"/>
      <c r="O16" s="490"/>
    </row>
    <row r="17" spans="1:18" s="9" customFormat="1" ht="18" customHeight="1">
      <c r="A17" s="303" t="s">
        <v>100</v>
      </c>
      <c r="B17" s="304"/>
      <c r="C17" s="305"/>
      <c r="D17" s="488">
        <v>0</v>
      </c>
      <c r="E17" s="488">
        <v>0</v>
      </c>
      <c r="F17" s="488">
        <v>0</v>
      </c>
      <c r="G17" s="488">
        <v>0</v>
      </c>
      <c r="H17" s="488">
        <v>0</v>
      </c>
      <c r="I17" s="488">
        <v>0</v>
      </c>
      <c r="J17" s="488">
        <v>0</v>
      </c>
      <c r="K17" s="488">
        <v>0</v>
      </c>
      <c r="L17" s="488">
        <f t="shared" si="0"/>
        <v>0</v>
      </c>
      <c r="N17" s="427"/>
      <c r="O17" s="490"/>
    </row>
    <row r="18" spans="1:18" s="9" customFormat="1" ht="18" customHeight="1">
      <c r="A18" s="303" t="s">
        <v>101</v>
      </c>
      <c r="B18" s="304"/>
      <c r="C18" s="305"/>
      <c r="D18" s="488">
        <v>0</v>
      </c>
      <c r="E18" s="488">
        <v>0</v>
      </c>
      <c r="F18" s="488">
        <v>0</v>
      </c>
      <c r="G18" s="488">
        <v>0</v>
      </c>
      <c r="H18" s="488">
        <v>0</v>
      </c>
      <c r="I18" s="488">
        <v>0</v>
      </c>
      <c r="J18" s="488">
        <v>0</v>
      </c>
      <c r="K18" s="488">
        <v>0</v>
      </c>
      <c r="L18" s="488">
        <f t="shared" si="0"/>
        <v>0</v>
      </c>
      <c r="N18" s="427"/>
      <c r="O18" s="490"/>
    </row>
    <row r="19" spans="1:18" s="9" customFormat="1" ht="18" customHeight="1">
      <c r="A19" s="303" t="s">
        <v>153</v>
      </c>
      <c r="B19" s="304"/>
      <c r="C19" s="305"/>
      <c r="D19" s="488">
        <v>0</v>
      </c>
      <c r="E19" s="488">
        <v>0</v>
      </c>
      <c r="F19" s="488">
        <v>0</v>
      </c>
      <c r="G19" s="488">
        <v>0</v>
      </c>
      <c r="H19" s="488">
        <v>0</v>
      </c>
      <c r="I19" s="488">
        <v>0</v>
      </c>
      <c r="J19" s="488">
        <v>0</v>
      </c>
      <c r="K19" s="488">
        <v>0</v>
      </c>
      <c r="L19" s="488">
        <f t="shared" si="0"/>
        <v>0</v>
      </c>
      <c r="N19" s="427"/>
      <c r="O19" s="490"/>
    </row>
    <row r="20" spans="1:18" ht="18" customHeight="1">
      <c r="A20" s="303" t="s">
        <v>102</v>
      </c>
      <c r="B20" s="423" t="s">
        <v>173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0</v>
      </c>
      <c r="K20" s="488">
        <v>0</v>
      </c>
      <c r="L20" s="488">
        <f t="shared" ref="L20" si="1">SUM(D20:K20)</f>
        <v>0</v>
      </c>
      <c r="N20" s="427"/>
      <c r="O20" s="522" t="s">
        <v>331</v>
      </c>
    </row>
    <row r="21" spans="1:18" ht="19.5" customHeight="1" thickBot="1">
      <c r="A21" s="491" t="s">
        <v>272</v>
      </c>
      <c r="B21" s="492"/>
      <c r="C21" s="493"/>
      <c r="D21" s="506">
        <f>D13+D14+D15+D16+D17+D18+D19+D20</f>
        <v>33063787</v>
      </c>
      <c r="E21" s="506">
        <f t="shared" ref="E21:L21" si="2">E13+E14+E15+E16+E17+E18+E19+E20</f>
        <v>1305352</v>
      </c>
      <c r="F21" s="506">
        <f t="shared" si="2"/>
        <v>14891</v>
      </c>
      <c r="G21" s="506">
        <f t="shared" si="2"/>
        <v>4503086</v>
      </c>
      <c r="H21" s="506">
        <f t="shared" si="2"/>
        <v>2047935</v>
      </c>
      <c r="I21" s="506">
        <f t="shared" si="2"/>
        <v>7793</v>
      </c>
      <c r="J21" s="506">
        <f t="shared" si="2"/>
        <v>0</v>
      </c>
      <c r="K21" s="506">
        <f t="shared" si="2"/>
        <v>0</v>
      </c>
      <c r="L21" s="506">
        <f t="shared" si="2"/>
        <v>40942844</v>
      </c>
      <c r="N21" s="428">
        <f>SUM(D21:K21)</f>
        <v>40942844</v>
      </c>
    </row>
    <row r="22" spans="1:18" s="267" customFormat="1" ht="19.5" customHeight="1" thickBot="1">
      <c r="A22" s="513" t="s">
        <v>276</v>
      </c>
      <c r="B22" s="514"/>
      <c r="C22" s="515"/>
      <c r="D22" s="516">
        <f>+D21</f>
        <v>33063787</v>
      </c>
      <c r="E22" s="517">
        <f>+E21</f>
        <v>1305352</v>
      </c>
      <c r="F22" s="720">
        <f>+F21+G21</f>
        <v>4517977</v>
      </c>
      <c r="G22" s="721"/>
      <c r="H22" s="720">
        <f>+H21+I21</f>
        <v>2055728</v>
      </c>
      <c r="I22" s="721"/>
      <c r="J22" s="518">
        <f>J21</f>
        <v>0</v>
      </c>
      <c r="K22" s="516">
        <f>+K21</f>
        <v>0</v>
      </c>
      <c r="L22" s="516">
        <f>SUM(D22:K22)</f>
        <v>40942844</v>
      </c>
      <c r="N22" s="429"/>
    </row>
    <row r="23" spans="1:18" ht="19.5" hidden="1" customHeight="1" thickBot="1">
      <c r="A23" s="499" t="s">
        <v>273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329</v>
      </c>
      <c r="Q23" s="502"/>
      <c r="R23" s="502"/>
    </row>
    <row r="24" spans="1:18" s="267" customFormat="1" ht="19.5" hidden="1" customHeight="1" thickBot="1">
      <c r="A24" s="504" t="s">
        <v>277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329</v>
      </c>
      <c r="Q24" s="502"/>
      <c r="R24" s="502"/>
    </row>
    <row r="25" spans="1:18" ht="27.75" customHeight="1" thickBot="1">
      <c r="A25" s="491" t="s">
        <v>103</v>
      </c>
      <c r="B25" s="492"/>
      <c r="C25" s="107" t="s">
        <v>229</v>
      </c>
      <c r="D25" s="507">
        <f>'Schedule B - II'!C21</f>
        <v>11235747</v>
      </c>
      <c r="E25" s="507">
        <f>'Schedule B - II'!C22</f>
        <v>967283</v>
      </c>
      <c r="F25" s="512">
        <f>'Schedule B - II'!C23</f>
        <v>0</v>
      </c>
      <c r="G25" s="512">
        <f>'Schedule B - II'!C24</f>
        <v>975989</v>
      </c>
      <c r="H25" s="512">
        <f>'Schedule B - II'!C25</f>
        <v>265000</v>
      </c>
      <c r="I25" s="512">
        <f>'Schedule B - II'!C26</f>
        <v>3000</v>
      </c>
      <c r="J25" s="507">
        <f>'Schedule B - II'!C27</f>
        <v>32000</v>
      </c>
      <c r="K25" s="507">
        <f>'Schedule B - II'!C28</f>
        <v>235000</v>
      </c>
      <c r="L25" s="507">
        <f>SUM(D25:K25)</f>
        <v>13714019</v>
      </c>
      <c r="N25" s="427"/>
    </row>
    <row r="26" spans="1:18" s="267" customFormat="1" ht="27.75" customHeight="1" thickBot="1">
      <c r="A26" s="519" t="s">
        <v>230</v>
      </c>
      <c r="B26" s="520"/>
      <c r="C26" s="521"/>
      <c r="D26" s="516">
        <f>+D25</f>
        <v>11235747</v>
      </c>
      <c r="E26" s="517">
        <f>+E25</f>
        <v>967283</v>
      </c>
      <c r="F26" s="720">
        <f>+F25+G25</f>
        <v>975989</v>
      </c>
      <c r="G26" s="721"/>
      <c r="H26" s="720">
        <f>+H25+I25</f>
        <v>268000</v>
      </c>
      <c r="I26" s="721"/>
      <c r="J26" s="518">
        <f>J25</f>
        <v>32000</v>
      </c>
      <c r="K26" s="516">
        <f>+K25</f>
        <v>235000</v>
      </c>
      <c r="L26" s="516">
        <f>+L25</f>
        <v>13714019</v>
      </c>
      <c r="N26" s="428">
        <f>SUM(D26:K26)</f>
        <v>13714019</v>
      </c>
    </row>
    <row r="27" spans="1:18" s="1" customFormat="1" ht="24" customHeight="1">
      <c r="A27" s="68" t="s">
        <v>104</v>
      </c>
      <c r="B27" s="72"/>
      <c r="C27" s="69"/>
      <c r="D27" s="57">
        <f>D21+D24+D25</f>
        <v>44299534</v>
      </c>
      <c r="E27" s="57">
        <f t="shared" ref="E27:L27" si="3">E21+E24+E25</f>
        <v>2272635</v>
      </c>
      <c r="F27" s="57">
        <f t="shared" si="3"/>
        <v>14891</v>
      </c>
      <c r="G27" s="57">
        <f t="shared" si="3"/>
        <v>5479075</v>
      </c>
      <c r="H27" s="57">
        <f t="shared" si="3"/>
        <v>2312935</v>
      </c>
      <c r="I27" s="57">
        <f t="shared" si="3"/>
        <v>10793</v>
      </c>
      <c r="J27" s="57">
        <f t="shared" si="3"/>
        <v>32000</v>
      </c>
      <c r="K27" s="57">
        <f t="shared" si="3"/>
        <v>235000</v>
      </c>
      <c r="L27" s="57">
        <f t="shared" si="3"/>
        <v>54656863</v>
      </c>
      <c r="N27" s="430">
        <f>SUM(D27:K27)</f>
        <v>54656863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108</v>
      </c>
      <c r="B30" s="572" t="s">
        <v>106</v>
      </c>
      <c r="C30" s="572" t="s">
        <v>107</v>
      </c>
      <c r="D30" s="572" t="s">
        <v>113</v>
      </c>
      <c r="E30" s="572" t="s">
        <v>67</v>
      </c>
      <c r="F30" s="572" t="s">
        <v>55</v>
      </c>
      <c r="G30" s="572" t="s">
        <v>94</v>
      </c>
      <c r="H30" s="572" t="s">
        <v>87</v>
      </c>
      <c r="I30" s="572" t="s">
        <v>70</v>
      </c>
      <c r="J30" s="572" t="s">
        <v>88</v>
      </c>
      <c r="K30" s="572" t="s">
        <v>89</v>
      </c>
      <c r="L30" s="572" t="s">
        <v>109</v>
      </c>
    </row>
    <row r="31" spans="1:18" ht="15">
      <c r="A31" s="523">
        <v>0</v>
      </c>
      <c r="B31" s="523">
        <v>0</v>
      </c>
      <c r="C31" s="524" t="s">
        <v>429</v>
      </c>
      <c r="D31" s="525">
        <v>0</v>
      </c>
      <c r="E31" s="525">
        <v>0</v>
      </c>
      <c r="F31" s="525">
        <v>0</v>
      </c>
      <c r="G31" s="525">
        <v>0</v>
      </c>
      <c r="H31" s="525">
        <v>0</v>
      </c>
      <c r="I31" s="525">
        <v>0</v>
      </c>
      <c r="J31" s="525">
        <v>0</v>
      </c>
      <c r="K31" s="525">
        <v>0</v>
      </c>
      <c r="L31" s="526">
        <f>SUM(D31:K31)</f>
        <v>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283</v>
      </c>
      <c r="I34" s="574"/>
      <c r="J34" s="575"/>
      <c r="K34" s="575"/>
      <c r="L34" s="544">
        <f>+L21</f>
        <v>40942844</v>
      </c>
      <c r="N34" s="481" t="s">
        <v>228</v>
      </c>
      <c r="O34" s="108">
        <f>SUM(D22:K22)</f>
        <v>40942844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237</v>
      </c>
      <c r="I35" s="577"/>
      <c r="J35" s="578"/>
      <c r="K35" s="578"/>
      <c r="L35" s="545">
        <f>+L26</f>
        <v>13714019</v>
      </c>
      <c r="N35" s="481"/>
      <c r="O35" s="108">
        <f>SUM(D26:K26)</f>
        <v>13714019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238</v>
      </c>
      <c r="I36" s="577"/>
      <c r="J36" s="578"/>
      <c r="K36" s="578"/>
      <c r="L36" s="546">
        <f>+L31</f>
        <v>0</v>
      </c>
      <c r="O36" s="108">
        <f>SUM(D31:K31)</f>
        <v>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104</v>
      </c>
      <c r="I37" s="580"/>
      <c r="J37" s="581"/>
      <c r="K37" s="582"/>
      <c r="L37" s="547">
        <f>+L36+L35+L34</f>
        <v>54656863</v>
      </c>
      <c r="O37" s="534">
        <f>SUM(O34:O36)</f>
        <v>54656863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274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278</v>
      </c>
      <c r="B40" s="9"/>
      <c r="C40" s="9"/>
      <c r="D40" s="406">
        <f>D21</f>
        <v>33063787</v>
      </c>
      <c r="E40" s="406">
        <f t="shared" ref="E40:K40" si="4">E21</f>
        <v>1305352</v>
      </c>
      <c r="F40" s="406">
        <f t="shared" si="4"/>
        <v>14891</v>
      </c>
      <c r="G40" s="406">
        <f t="shared" si="4"/>
        <v>4503086</v>
      </c>
      <c r="H40" s="406">
        <f t="shared" si="4"/>
        <v>2047935</v>
      </c>
      <c r="I40" s="406">
        <f t="shared" si="4"/>
        <v>7793</v>
      </c>
      <c r="J40" s="406">
        <f t="shared" si="4"/>
        <v>0</v>
      </c>
      <c r="K40" s="406">
        <f t="shared" si="4"/>
        <v>0</v>
      </c>
      <c r="L40" s="407">
        <f>L21</f>
        <v>40942844</v>
      </c>
    </row>
    <row r="41" spans="1:15">
      <c r="A41" s="405" t="s">
        <v>275</v>
      </c>
      <c r="B41" s="9"/>
      <c r="C41" s="9"/>
      <c r="D41" s="494">
        <f>'Schedule B - 1'!C18</f>
        <v>33063787</v>
      </c>
      <c r="E41" s="494">
        <f>'Schedule B - 1'!C19</f>
        <v>1305352</v>
      </c>
      <c r="F41" s="494">
        <f>'Schedule B - 1'!C20</f>
        <v>14891</v>
      </c>
      <c r="G41" s="494">
        <f>'Schedule B - 1'!C21</f>
        <v>4503086</v>
      </c>
      <c r="H41" s="494">
        <f>'Schedule B - 1'!C22</f>
        <v>2047935</v>
      </c>
      <c r="I41" s="494">
        <f>'Schedule B - 1'!C23</f>
        <v>7793</v>
      </c>
      <c r="J41" s="494">
        <f>'Schedule B - 1'!C24</f>
        <v>0</v>
      </c>
      <c r="K41" s="494">
        <f>'Schedule B - 1'!C25</f>
        <v>0</v>
      </c>
      <c r="L41" s="495">
        <f>'Schedule B - 1'!C26</f>
        <v>40942844</v>
      </c>
      <c r="M41" s="489"/>
      <c r="N41" s="489"/>
    </row>
    <row r="42" spans="1:15" ht="13.5" thickBot="1">
      <c r="A42" s="536" t="s">
        <v>252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0</v>
      </c>
      <c r="K42" s="496">
        <f t="shared" si="5"/>
        <v>0</v>
      </c>
      <c r="L42" s="497">
        <f t="shared" si="5"/>
        <v>0</v>
      </c>
      <c r="M42" s="489"/>
      <c r="N42" s="489"/>
    </row>
    <row r="43" spans="1:15">
      <c r="A43" s="498" t="s">
        <v>281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338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279</v>
      </c>
      <c r="B46" s="9"/>
      <c r="C46" s="9"/>
      <c r="D46" s="490">
        <f t="shared" ref="D46:L46" si="6">D25</f>
        <v>11235747</v>
      </c>
      <c r="E46" s="490">
        <f t="shared" si="6"/>
        <v>967283</v>
      </c>
      <c r="F46" s="490">
        <f t="shared" si="6"/>
        <v>0</v>
      </c>
      <c r="G46" s="490">
        <f t="shared" si="6"/>
        <v>975989</v>
      </c>
      <c r="H46" s="490">
        <f t="shared" si="6"/>
        <v>265000</v>
      </c>
      <c r="I46" s="490">
        <f t="shared" si="6"/>
        <v>3000</v>
      </c>
      <c r="J46" s="490">
        <f t="shared" si="6"/>
        <v>32000</v>
      </c>
      <c r="K46" s="490">
        <f t="shared" si="6"/>
        <v>235000</v>
      </c>
      <c r="L46" s="540">
        <f t="shared" si="6"/>
        <v>13714019</v>
      </c>
    </row>
    <row r="47" spans="1:15">
      <c r="A47" s="405" t="s">
        <v>275</v>
      </c>
      <c r="B47" s="9"/>
      <c r="C47" s="9"/>
      <c r="D47" s="490">
        <f>'Schedule B - II'!C21</f>
        <v>11235747</v>
      </c>
      <c r="E47" s="490">
        <f>'Schedule B - II'!C22</f>
        <v>967283</v>
      </c>
      <c r="F47" s="490">
        <f>'Schedule B - II'!C23</f>
        <v>0</v>
      </c>
      <c r="G47" s="490">
        <f>'Schedule B - II'!C24</f>
        <v>975989</v>
      </c>
      <c r="H47" s="490">
        <f>'Schedule B - II'!C25</f>
        <v>265000</v>
      </c>
      <c r="I47" s="490">
        <f>'Schedule B - II'!C26</f>
        <v>3000</v>
      </c>
      <c r="J47" s="490">
        <f>'Schedule B - II'!C27</f>
        <v>32000</v>
      </c>
      <c r="K47" s="490">
        <f>'Schedule B - II'!C28</f>
        <v>235000</v>
      </c>
      <c r="L47" s="540">
        <f>'Schedule B - II'!C29</f>
        <v>13714019</v>
      </c>
    </row>
    <row r="48" spans="1:15" ht="13.5" thickBot="1">
      <c r="A48" s="536" t="s">
        <v>252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281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8"/>
      <c r="J7" s="719"/>
      <c r="K7" s="58"/>
      <c r="L7" s="58"/>
    </row>
    <row r="8" spans="1:14">
      <c r="A8" s="58" t="s">
        <v>156</v>
      </c>
      <c r="B8" s="713"/>
      <c r="C8" s="714"/>
      <c r="D8" s="715"/>
      <c r="E8" s="716"/>
      <c r="F8" s="2"/>
      <c r="G8" s="58" t="s">
        <v>165</v>
      </c>
      <c r="H8" s="2"/>
      <c r="I8" s="713"/>
      <c r="J8" s="714"/>
      <c r="K8" s="714"/>
      <c r="L8" s="717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7">
        <f>+F21+G21</f>
        <v>0</v>
      </c>
      <c r="G22" s="728"/>
      <c r="H22" s="727">
        <f>+H21+I21</f>
        <v>0</v>
      </c>
      <c r="I22" s="728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11235747</v>
      </c>
      <c r="E25" s="56">
        <f>'Schedule B - II'!C22</f>
        <v>967283</v>
      </c>
      <c r="F25" s="110">
        <f>'Schedule B - II'!C23</f>
        <v>0</v>
      </c>
      <c r="G25" s="110">
        <f>'Schedule B - II'!C24</f>
        <v>975989</v>
      </c>
      <c r="H25" s="110">
        <f>'Schedule B - II'!C25</f>
        <v>265000</v>
      </c>
      <c r="I25" s="110">
        <f>'Schedule B - II'!C26</f>
        <v>3000</v>
      </c>
      <c r="J25" s="56">
        <f>'Schedule B - II'!C27</f>
        <v>32000</v>
      </c>
      <c r="K25" s="56">
        <f>'Schedule B - II'!C28</f>
        <v>235000</v>
      </c>
      <c r="L25" s="56">
        <f>SUM(D25:K25)</f>
        <v>13714019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11235747</v>
      </c>
      <c r="E26" s="416">
        <f>+E25</f>
        <v>967283</v>
      </c>
      <c r="F26" s="727">
        <f>+F25+G25</f>
        <v>975989</v>
      </c>
      <c r="G26" s="728"/>
      <c r="H26" s="727">
        <f>+H25+I25</f>
        <v>268000</v>
      </c>
      <c r="I26" s="728"/>
      <c r="J26" s="419">
        <f>J25</f>
        <v>32000</v>
      </c>
      <c r="K26" s="415">
        <f>+K25</f>
        <v>235000</v>
      </c>
      <c r="L26" s="415">
        <f>+L25</f>
        <v>13714019</v>
      </c>
      <c r="N26" s="428">
        <f>SUM(D26:K26)</f>
        <v>13714019</v>
      </c>
    </row>
    <row r="27" spans="1:14" s="1" customFormat="1" ht="24" customHeight="1">
      <c r="A27" s="68" t="s">
        <v>104</v>
      </c>
      <c r="B27" s="72"/>
      <c r="C27" s="69"/>
      <c r="D27" s="57">
        <f>D21+D24+D25</f>
        <v>11235747</v>
      </c>
      <c r="E27" s="57">
        <f t="shared" ref="E27:L27" si="2">E21+E24+E25</f>
        <v>967283</v>
      </c>
      <c r="F27" s="57">
        <f t="shared" si="2"/>
        <v>0</v>
      </c>
      <c r="G27" s="57">
        <f t="shared" si="2"/>
        <v>975989</v>
      </c>
      <c r="H27" s="57">
        <f t="shared" si="2"/>
        <v>265000</v>
      </c>
      <c r="I27" s="57">
        <f t="shared" si="2"/>
        <v>3000</v>
      </c>
      <c r="J27" s="57">
        <f t="shared" si="2"/>
        <v>32000</v>
      </c>
      <c r="K27" s="57">
        <f t="shared" si="2"/>
        <v>235000</v>
      </c>
      <c r="L27" s="57">
        <f t="shared" si="2"/>
        <v>13714019</v>
      </c>
      <c r="N27" s="430">
        <f>SUM(D27:K27)</f>
        <v>13714019</v>
      </c>
    </row>
    <row r="29" spans="1:14">
      <c r="K29" s="101" t="s">
        <v>228</v>
      </c>
      <c r="L29" s="108">
        <f>SUM(D27:K27)</f>
        <v>13714019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274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278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305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280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275</v>
      </c>
      <c r="B35" s="9"/>
      <c r="C35" s="9"/>
      <c r="D35" s="322">
        <f>'Schedule B - 1'!C18</f>
        <v>33063787</v>
      </c>
      <c r="E35" s="322">
        <f>'Schedule B - 1'!C19</f>
        <v>1305352</v>
      </c>
      <c r="F35" s="322">
        <f>'Schedule B - 1'!C20</f>
        <v>14891</v>
      </c>
      <c r="G35" s="322">
        <f>'Schedule B - 1'!C21</f>
        <v>4503086</v>
      </c>
      <c r="H35" s="322">
        <f>'Schedule B - 1'!C22</f>
        <v>2047935</v>
      </c>
      <c r="I35" s="322">
        <f>'Schedule B - 1'!C23</f>
        <v>7793</v>
      </c>
      <c r="J35" s="322">
        <f>'Schedule B - 1'!C24</f>
        <v>0</v>
      </c>
      <c r="K35" s="322">
        <f>'Schedule B - 1'!C25</f>
        <v>0</v>
      </c>
      <c r="L35" s="323">
        <f>'Schedule B - 1'!C26</f>
        <v>40942844</v>
      </c>
    </row>
    <row r="36" spans="1:12" ht="13.5" thickBot="1">
      <c r="A36" s="405" t="s">
        <v>252</v>
      </c>
      <c r="B36" s="9"/>
      <c r="C36" s="9"/>
      <c r="D36" s="316">
        <f>+D34-D35</f>
        <v>-33063787</v>
      </c>
      <c r="E36" s="316">
        <f t="shared" ref="E36:L36" si="6">+E34-E35</f>
        <v>-1305352</v>
      </c>
      <c r="F36" s="316">
        <f t="shared" si="6"/>
        <v>-14891</v>
      </c>
      <c r="G36" s="316">
        <f t="shared" si="6"/>
        <v>-4503086</v>
      </c>
      <c r="H36" s="316">
        <f t="shared" si="6"/>
        <v>-2047935</v>
      </c>
      <c r="I36" s="316">
        <f t="shared" si="6"/>
        <v>-7793</v>
      </c>
      <c r="J36" s="316">
        <f t="shared" si="6"/>
        <v>0</v>
      </c>
      <c r="K36" s="316">
        <f t="shared" si="6"/>
        <v>0</v>
      </c>
      <c r="L36" s="409">
        <f t="shared" si="6"/>
        <v>-40942844</v>
      </c>
    </row>
    <row r="37" spans="1:12">
      <c r="A37" s="424" t="s">
        <v>281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8"/>
      <c r="J7" s="719"/>
      <c r="K7" s="58"/>
      <c r="L7" s="58"/>
    </row>
    <row r="8" spans="1:14">
      <c r="A8" s="58" t="s">
        <v>156</v>
      </c>
      <c r="B8" s="713"/>
      <c r="C8" s="714"/>
      <c r="D8" s="715"/>
      <c r="E8" s="716"/>
      <c r="F8" s="2"/>
      <c r="G8" s="58" t="s">
        <v>165</v>
      </c>
      <c r="H8" s="2"/>
      <c r="I8" s="713"/>
      <c r="J8" s="714"/>
      <c r="K8" s="714"/>
      <c r="L8" s="717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284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7">
        <f>+F21+G21</f>
        <v>0</v>
      </c>
      <c r="G22" s="728"/>
      <c r="H22" s="727">
        <f>+H21+I21</f>
        <v>0</v>
      </c>
      <c r="I22" s="728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285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96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97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98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99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100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101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153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102</v>
      </c>
      <c r="B31" s="423" t="s">
        <v>173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273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277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103</v>
      </c>
      <c r="B34" s="71"/>
      <c r="C34" s="107" t="s">
        <v>229</v>
      </c>
      <c r="D34" s="56">
        <f>'Schedule B - II'!C21</f>
        <v>11235747</v>
      </c>
      <c r="E34" s="56">
        <f>'Schedule B - II'!C22</f>
        <v>967283</v>
      </c>
      <c r="F34" s="110">
        <f>'Schedule B - II'!C23</f>
        <v>0</v>
      </c>
      <c r="G34" s="110">
        <f>'Schedule B - II'!C24</f>
        <v>975989</v>
      </c>
      <c r="H34" s="110">
        <f>'Schedule B - II'!C25</f>
        <v>265000</v>
      </c>
      <c r="I34" s="110">
        <f>'Schedule B - II'!C26</f>
        <v>3000</v>
      </c>
      <c r="J34" s="56">
        <f>'Schedule B - II'!C27</f>
        <v>32000</v>
      </c>
      <c r="K34" s="56">
        <f>'Schedule B - II'!C28</f>
        <v>235000</v>
      </c>
      <c r="L34" s="56">
        <f>SUM(D34:K34)</f>
        <v>13714019</v>
      </c>
      <c r="N34" s="427"/>
    </row>
    <row r="35" spans="1:14" s="267" customFormat="1" ht="27.75" customHeight="1" thickBot="1">
      <c r="A35" s="420" t="s">
        <v>230</v>
      </c>
      <c r="B35" s="421"/>
      <c r="C35" s="422"/>
      <c r="D35" s="415">
        <f>+D34</f>
        <v>11235747</v>
      </c>
      <c r="E35" s="416">
        <f>+E34</f>
        <v>967283</v>
      </c>
      <c r="F35" s="727">
        <f>+F34+G34</f>
        <v>975989</v>
      </c>
      <c r="G35" s="728"/>
      <c r="H35" s="727">
        <f>+H34+I34</f>
        <v>268000</v>
      </c>
      <c r="I35" s="728"/>
      <c r="J35" s="419">
        <f>J34</f>
        <v>32000</v>
      </c>
      <c r="K35" s="415">
        <f>+K34</f>
        <v>235000</v>
      </c>
      <c r="L35" s="415">
        <f>+L34</f>
        <v>13714019</v>
      </c>
      <c r="N35" s="428">
        <f>SUM(D35:K35)</f>
        <v>13714019</v>
      </c>
    </row>
    <row r="36" spans="1:14" s="1" customFormat="1" ht="24" customHeight="1">
      <c r="A36" s="68" t="s">
        <v>104</v>
      </c>
      <c r="B36" s="72"/>
      <c r="C36" s="69"/>
      <c r="D36" s="57">
        <f t="shared" ref="D36:L36" si="4">D21+D33+D34</f>
        <v>11235747</v>
      </c>
      <c r="E36" s="57">
        <f t="shared" si="4"/>
        <v>967283</v>
      </c>
      <c r="F36" s="57">
        <f t="shared" si="4"/>
        <v>0</v>
      </c>
      <c r="G36" s="57">
        <f t="shared" si="4"/>
        <v>975989</v>
      </c>
      <c r="H36" s="57">
        <f t="shared" si="4"/>
        <v>265000</v>
      </c>
      <c r="I36" s="57">
        <f t="shared" si="4"/>
        <v>3000</v>
      </c>
      <c r="J36" s="57">
        <f t="shared" si="4"/>
        <v>32000</v>
      </c>
      <c r="K36" s="57">
        <f t="shared" si="4"/>
        <v>235000</v>
      </c>
      <c r="L36" s="57">
        <f t="shared" si="4"/>
        <v>13714019</v>
      </c>
      <c r="N36" s="430">
        <f>SUM(D36:K36)</f>
        <v>13714019</v>
      </c>
    </row>
    <row r="38" spans="1:14">
      <c r="K38" s="101" t="s">
        <v>228</v>
      </c>
      <c r="L38" s="108">
        <f>SUM(D36:K36)</f>
        <v>13714019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274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278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279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280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275</v>
      </c>
      <c r="B44" s="9"/>
      <c r="C44" s="9"/>
      <c r="D44" s="322">
        <f>'Schedule B - 1'!C18</f>
        <v>33063787</v>
      </c>
      <c r="E44" s="322">
        <f>'Schedule B - 1'!C19</f>
        <v>1305352</v>
      </c>
      <c r="F44" s="322">
        <f>'Schedule B - 1'!C20</f>
        <v>14891</v>
      </c>
      <c r="G44" s="322">
        <f>'Schedule B - 1'!C21</f>
        <v>4503086</v>
      </c>
      <c r="H44" s="322">
        <f>'Schedule B - 1'!C22</f>
        <v>2047935</v>
      </c>
      <c r="I44" s="322">
        <f>'Schedule B - 1'!C23</f>
        <v>7793</v>
      </c>
      <c r="J44" s="322">
        <f>'Schedule B - 1'!C24</f>
        <v>0</v>
      </c>
      <c r="K44" s="322">
        <f>'Schedule B - 1'!C25</f>
        <v>0</v>
      </c>
      <c r="L44" s="323">
        <f>'Schedule B - 1'!C26</f>
        <v>40942844</v>
      </c>
    </row>
    <row r="45" spans="1:14" ht="13.5" thickBot="1">
      <c r="A45" s="405" t="s">
        <v>252</v>
      </c>
      <c r="B45" s="9"/>
      <c r="C45" s="9"/>
      <c r="D45" s="316">
        <f t="shared" ref="D45:L45" si="8">+D43-D44</f>
        <v>-33063787</v>
      </c>
      <c r="E45" s="316">
        <f t="shared" si="8"/>
        <v>-1305352</v>
      </c>
      <c r="F45" s="316">
        <f t="shared" si="8"/>
        <v>-14891</v>
      </c>
      <c r="G45" s="316">
        <f t="shared" si="8"/>
        <v>-4503086</v>
      </c>
      <c r="H45" s="316">
        <f t="shared" si="8"/>
        <v>-2047935</v>
      </c>
      <c r="I45" s="316">
        <f t="shared" si="8"/>
        <v>-7793</v>
      </c>
      <c r="J45" s="316">
        <f t="shared" si="8"/>
        <v>0</v>
      </c>
      <c r="K45" s="316">
        <f t="shared" si="8"/>
        <v>0</v>
      </c>
      <c r="L45" s="409">
        <f t="shared" si="8"/>
        <v>-40942844</v>
      </c>
    </row>
    <row r="46" spans="1:14">
      <c r="A46" s="424" t="s">
        <v>281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324</v>
      </c>
    </row>
    <row r="3" spans="1:14" s="7" customFormat="1" ht="18.75">
      <c r="A3" s="6" t="s">
        <v>323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8"/>
      <c r="J7" s="719"/>
      <c r="K7" s="58"/>
      <c r="L7" s="58"/>
    </row>
    <row r="8" spans="1:14">
      <c r="A8" s="58" t="s">
        <v>156</v>
      </c>
      <c r="B8" s="713"/>
      <c r="C8" s="714"/>
      <c r="D8" s="715"/>
      <c r="E8" s="716"/>
      <c r="F8" s="2"/>
      <c r="G8" s="58" t="s">
        <v>165</v>
      </c>
      <c r="H8" s="2"/>
      <c r="I8" s="713"/>
      <c r="J8" s="714"/>
      <c r="K8" s="714"/>
      <c r="L8" s="717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7">
        <f>+F21+G21</f>
        <v>0</v>
      </c>
      <c r="G22" s="728"/>
      <c r="H22" s="727">
        <f>+H21+I21</f>
        <v>0</v>
      </c>
      <c r="I22" s="728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296</v>
      </c>
      <c r="B23" s="448"/>
      <c r="C23" s="449" t="s">
        <v>298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297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11235747</v>
      </c>
      <c r="E25" s="56">
        <f>'Schedule B - II'!C22</f>
        <v>967283</v>
      </c>
      <c r="F25" s="110">
        <f>'Schedule B - II'!C23</f>
        <v>0</v>
      </c>
      <c r="G25" s="110">
        <f>'Schedule B - II'!C24</f>
        <v>975989</v>
      </c>
      <c r="H25" s="110">
        <f>'Schedule B - II'!C25</f>
        <v>265000</v>
      </c>
      <c r="I25" s="110">
        <f>'Schedule B - II'!C26</f>
        <v>3000</v>
      </c>
      <c r="J25" s="56">
        <f>'Schedule B - II'!C27</f>
        <v>32000</v>
      </c>
      <c r="K25" s="56">
        <f>'Schedule B - II'!C28</f>
        <v>235000</v>
      </c>
      <c r="L25" s="56">
        <f>SUM(D25:K25)</f>
        <v>13714019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11235747</v>
      </c>
      <c r="E26" s="416">
        <f>+E25</f>
        <v>967283</v>
      </c>
      <c r="F26" s="727">
        <f>+F25+G25</f>
        <v>975989</v>
      </c>
      <c r="G26" s="728"/>
      <c r="H26" s="727">
        <f>+H25+I25</f>
        <v>268000</v>
      </c>
      <c r="I26" s="728"/>
      <c r="J26" s="419">
        <f>J25</f>
        <v>32000</v>
      </c>
      <c r="K26" s="415">
        <f>+K25</f>
        <v>235000</v>
      </c>
      <c r="L26" s="415">
        <f>+L25</f>
        <v>13714019</v>
      </c>
      <c r="N26" s="428">
        <f>SUM(D26:K26)</f>
        <v>13714019</v>
      </c>
    </row>
    <row r="27" spans="1:14" s="1" customFormat="1" ht="24" customHeight="1">
      <c r="A27" s="64" t="s">
        <v>301</v>
      </c>
      <c r="B27" s="72"/>
      <c r="C27" s="69"/>
      <c r="D27" s="57">
        <f>D21+D25</f>
        <v>11235747</v>
      </c>
      <c r="E27" s="57">
        <f t="shared" ref="E27:L27" si="2">E21+E25</f>
        <v>967283</v>
      </c>
      <c r="F27" s="57">
        <f t="shared" si="2"/>
        <v>0</v>
      </c>
      <c r="G27" s="57">
        <f t="shared" si="2"/>
        <v>975989</v>
      </c>
      <c r="H27" s="57">
        <f t="shared" si="2"/>
        <v>265000</v>
      </c>
      <c r="I27" s="57">
        <f t="shared" si="2"/>
        <v>3000</v>
      </c>
      <c r="J27" s="57">
        <f t="shared" si="2"/>
        <v>32000</v>
      </c>
      <c r="K27" s="57">
        <f t="shared" si="2"/>
        <v>235000</v>
      </c>
      <c r="L27" s="57">
        <f t="shared" si="2"/>
        <v>13714019</v>
      </c>
      <c r="N27" s="430">
        <f>SUM(D27:K27)</f>
        <v>13714019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299</v>
      </c>
      <c r="B29" s="65" t="s">
        <v>304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303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228</v>
      </c>
      <c r="L32" s="108">
        <f>SUM(D27:K27)</f>
        <v>13714019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274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278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280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275</v>
      </c>
      <c r="B38" s="9"/>
      <c r="C38" s="9"/>
      <c r="D38" s="404">
        <f>'Schedule B - 1'!C18</f>
        <v>33063787</v>
      </c>
      <c r="E38" s="404">
        <f>'Schedule B - 1'!C19</f>
        <v>1305352</v>
      </c>
      <c r="F38" s="404">
        <f>'Schedule B - 1'!C20</f>
        <v>14891</v>
      </c>
      <c r="G38" s="404">
        <f>'Schedule B - 1'!C21</f>
        <v>4503086</v>
      </c>
      <c r="H38" s="404">
        <f>'Schedule B - 1'!C22</f>
        <v>2047935</v>
      </c>
      <c r="I38" s="404">
        <f>'Schedule B - 1'!C23</f>
        <v>7793</v>
      </c>
      <c r="J38" s="404">
        <f>'Schedule B - 1'!C24</f>
        <v>0</v>
      </c>
      <c r="K38" s="404">
        <f>'Schedule B - 1'!C25</f>
        <v>0</v>
      </c>
      <c r="L38" s="408">
        <f>'Schedule B - 1'!C26</f>
        <v>40942844</v>
      </c>
    </row>
    <row r="39" spans="1:12" ht="13.5" thickBot="1">
      <c r="A39" s="405" t="s">
        <v>252</v>
      </c>
      <c r="B39" s="9"/>
      <c r="C39" s="9"/>
      <c r="D39" s="316">
        <f t="shared" ref="D39:L39" si="5">+D37-D38</f>
        <v>-33063787</v>
      </c>
      <c r="E39" s="316">
        <f t="shared" si="5"/>
        <v>-1305352</v>
      </c>
      <c r="F39" s="316">
        <f t="shared" si="5"/>
        <v>-14891</v>
      </c>
      <c r="G39" s="316">
        <f t="shared" si="5"/>
        <v>-4503086</v>
      </c>
      <c r="H39" s="316">
        <f t="shared" si="5"/>
        <v>-2047935</v>
      </c>
      <c r="I39" s="316">
        <f t="shared" si="5"/>
        <v>-7793</v>
      </c>
      <c r="J39" s="316">
        <f t="shared" si="5"/>
        <v>0</v>
      </c>
      <c r="K39" s="316">
        <f t="shared" si="5"/>
        <v>0</v>
      </c>
      <c r="L39" s="409">
        <f t="shared" si="5"/>
        <v>-40942844</v>
      </c>
    </row>
    <row r="40" spans="1:12">
      <c r="A40" s="424" t="s">
        <v>281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159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160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105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222</v>
      </c>
      <c r="B11" s="99"/>
      <c r="C11" s="729" t="s">
        <v>223</v>
      </c>
      <c r="D11" s="730"/>
      <c r="E11" s="731"/>
      <c r="F11" s="732"/>
      <c r="G11" s="733"/>
      <c r="H11" s="98" t="s">
        <v>224</v>
      </c>
      <c r="I11" s="731"/>
      <c r="J11" s="733"/>
      <c r="K11" s="98" t="s">
        <v>163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221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108</v>
      </c>
      <c r="B14" s="95" t="s">
        <v>106</v>
      </c>
      <c r="C14" s="95" t="s">
        <v>107</v>
      </c>
      <c r="D14" s="95" t="s">
        <v>113</v>
      </c>
      <c r="E14" s="95" t="s">
        <v>67</v>
      </c>
      <c r="F14" s="95" t="s">
        <v>55</v>
      </c>
      <c r="G14" s="95" t="s">
        <v>94</v>
      </c>
      <c r="H14" s="95" t="s">
        <v>87</v>
      </c>
      <c r="I14" s="95" t="s">
        <v>70</v>
      </c>
      <c r="J14" s="95" t="s">
        <v>88</v>
      </c>
      <c r="K14" s="95" t="s">
        <v>89</v>
      </c>
      <c r="L14" s="95" t="s">
        <v>109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90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225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323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92</v>
      </c>
      <c r="B6" s="301"/>
      <c r="C6" s="4"/>
      <c r="D6" s="4"/>
      <c r="E6" s="4"/>
      <c r="F6" s="4"/>
      <c r="G6" s="478"/>
      <c r="H6" s="4"/>
      <c r="I6" s="479" t="s">
        <v>324</v>
      </c>
      <c r="J6" s="4"/>
      <c r="K6" s="4"/>
      <c r="L6" s="4"/>
    </row>
    <row r="7" spans="1:12" ht="13.5" customHeight="1">
      <c r="A7" s="268" t="s">
        <v>164</v>
      </c>
      <c r="B7" s="302"/>
      <c r="C7" s="301"/>
      <c r="D7" s="4"/>
      <c r="E7" s="4"/>
      <c r="F7" s="4"/>
      <c r="G7" s="269"/>
      <c r="H7" s="301"/>
      <c r="I7" s="740"/>
      <c r="J7" s="740"/>
      <c r="K7" s="269"/>
      <c r="L7" s="269"/>
    </row>
    <row r="8" spans="1:12" ht="15.75">
      <c r="A8" s="268" t="s">
        <v>156</v>
      </c>
      <c r="B8" s="735"/>
      <c r="C8" s="736"/>
      <c r="D8" s="737"/>
      <c r="E8" s="738"/>
      <c r="F8" s="4"/>
      <c r="G8" s="269"/>
      <c r="H8" s="301"/>
      <c r="I8" s="739"/>
      <c r="J8" s="739"/>
      <c r="K8" s="739"/>
      <c r="L8" s="739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163</v>
      </c>
      <c r="B10" s="741"/>
      <c r="C10" s="742"/>
      <c r="D10" s="742"/>
      <c r="E10" s="743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165</v>
      </c>
      <c r="B11" s="735"/>
      <c r="C11" s="715"/>
      <c r="D11" s="715"/>
      <c r="E11" s="716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95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239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283</v>
      </c>
      <c r="B17" s="286"/>
      <c r="C17" s="286"/>
      <c r="D17" s="287"/>
      <c r="E17" s="288"/>
      <c r="F17" s="289"/>
      <c r="G17" s="290"/>
      <c r="H17" s="734"/>
      <c r="I17" s="734"/>
      <c r="J17" s="292"/>
      <c r="K17" s="292"/>
      <c r="L17" s="292"/>
    </row>
    <row r="18" spans="1:12" s="267" customFormat="1" ht="19.5" customHeight="1">
      <c r="A18" s="446" t="s">
        <v>302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237</v>
      </c>
      <c r="B19" s="286"/>
      <c r="C19" s="293"/>
      <c r="D19" s="287"/>
      <c r="E19" s="288"/>
      <c r="F19" s="289"/>
      <c r="G19" s="290"/>
      <c r="H19" s="734"/>
      <c r="I19" s="734"/>
      <c r="J19" s="292"/>
      <c r="K19" s="292"/>
      <c r="L19" s="292"/>
    </row>
    <row r="20" spans="1:12" s="267" customFormat="1" ht="27.75" customHeight="1">
      <c r="A20" s="349" t="s">
        <v>238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104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300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workbookViewId="0">
      <selection activeCell="D27" sqref="D27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220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411</v>
      </c>
      <c r="B3" s="626"/>
      <c r="C3" s="626"/>
      <c r="D3" s="626"/>
    </row>
    <row r="4" spans="1:4" s="627" customFormat="1" ht="18.75">
      <c r="A4" s="626" t="s">
        <v>412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413</v>
      </c>
      <c r="B6" s="628"/>
      <c r="C6" s="628"/>
      <c r="D6" s="628"/>
    </row>
    <row r="7" spans="1:4" s="629" customFormat="1" ht="15.75">
      <c r="A7" s="628" t="s">
        <v>414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418</v>
      </c>
      <c r="B9" s="679" t="s">
        <v>428</v>
      </c>
      <c r="C9" s="659"/>
      <c r="D9" s="653"/>
    </row>
    <row r="10" spans="1:4" ht="12" customHeight="1">
      <c r="A10" s="648" t="s">
        <v>163</v>
      </c>
      <c r="B10" s="678">
        <v>41452</v>
      </c>
      <c r="C10" s="648" t="s">
        <v>419</v>
      </c>
      <c r="D10" s="656" t="s">
        <v>420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415</v>
      </c>
      <c r="B13" s="632" t="s">
        <v>106</v>
      </c>
      <c r="C13" s="632" t="s">
        <v>107</v>
      </c>
      <c r="D13" s="632" t="s">
        <v>416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39" t="s">
        <v>10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39" t="s">
        <v>10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39" t="s">
        <v>10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39" t="s">
        <v>10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39" t="s">
        <v>10</v>
      </c>
    </row>
    <row r="24" spans="1:4">
      <c r="A24" s="649" t="s">
        <v>417</v>
      </c>
      <c r="B24" s="640"/>
      <c r="C24" s="640"/>
      <c r="D24" s="641"/>
    </row>
    <row r="25" spans="1:4">
      <c r="A25" s="636"/>
      <c r="B25" s="642"/>
      <c r="C25" s="637"/>
      <c r="D25" s="639"/>
    </row>
    <row r="26" spans="1:4">
      <c r="A26" s="636"/>
      <c r="B26" s="642"/>
      <c r="C26" s="637"/>
      <c r="D26" s="639"/>
    </row>
    <row r="27" spans="1:4">
      <c r="A27" s="636">
        <v>495</v>
      </c>
      <c r="B27" s="642">
        <v>90</v>
      </c>
      <c r="C27" s="637">
        <v>1</v>
      </c>
      <c r="D27" s="639">
        <v>50000</v>
      </c>
    </row>
    <row r="28" spans="1:4">
      <c r="A28" s="636"/>
      <c r="B28" s="642"/>
      <c r="C28" s="637"/>
      <c r="D28" s="639"/>
    </row>
    <row r="29" spans="1:4">
      <c r="A29" s="636"/>
      <c r="B29" s="642"/>
      <c r="C29" s="637"/>
      <c r="D29" s="639"/>
    </row>
    <row r="30" spans="1:4">
      <c r="A30" s="636"/>
      <c r="B30" s="642"/>
      <c r="C30" s="637"/>
      <c r="D30" s="639"/>
    </row>
    <row r="31" spans="1:4">
      <c r="A31" s="636"/>
      <c r="B31" s="642"/>
      <c r="C31" s="637"/>
      <c r="D31" s="639"/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90</v>
      </c>
      <c r="B37" s="644"/>
      <c r="C37" s="644"/>
      <c r="D37" s="645">
        <f>SUM(D15:D36)</f>
        <v>50000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220</v>
      </c>
      <c r="C1" s="363"/>
      <c r="D1" s="363"/>
    </row>
    <row r="2" spans="2:4" ht="16.5">
      <c r="B2" s="362" t="s">
        <v>258</v>
      </c>
      <c r="C2" s="363"/>
      <c r="D2" s="363"/>
    </row>
    <row r="3" spans="2:4" ht="11.25" customHeight="1">
      <c r="B3" s="365"/>
    </row>
    <row r="4" spans="2:4" ht="16.5">
      <c r="B4" s="362" t="s">
        <v>286</v>
      </c>
      <c r="C4" s="366"/>
      <c r="D4" s="366"/>
    </row>
    <row r="6" spans="2:4" ht="15.75">
      <c r="B6" s="685"/>
      <c r="C6" s="686"/>
      <c r="D6" s="367"/>
    </row>
    <row r="7" spans="2:4" ht="15.75">
      <c r="B7" s="368" t="s">
        <v>157</v>
      </c>
      <c r="C7" s="369"/>
      <c r="D7" s="368" t="s">
        <v>259</v>
      </c>
    </row>
    <row r="8" spans="2:4" ht="9" customHeight="1">
      <c r="B8" s="370"/>
      <c r="C8" s="370"/>
      <c r="D8" s="370"/>
    </row>
    <row r="9" spans="2:4" ht="18.75">
      <c r="B9" s="371" t="s">
        <v>260</v>
      </c>
      <c r="C9" s="372"/>
      <c r="D9" s="373"/>
    </row>
    <row r="10" spans="2:4" ht="15.75">
      <c r="B10" s="374" t="s">
        <v>66</v>
      </c>
      <c r="C10" s="375" t="s">
        <v>287</v>
      </c>
      <c r="D10" s="376" t="s">
        <v>7</v>
      </c>
    </row>
    <row r="11" spans="2:4" ht="15.75">
      <c r="B11" s="377" t="s">
        <v>126</v>
      </c>
      <c r="C11" s="173"/>
      <c r="D11" s="174"/>
    </row>
    <row r="12" spans="2:4" ht="15.75">
      <c r="B12" s="378" t="s">
        <v>119</v>
      </c>
      <c r="C12" s="175"/>
      <c r="D12" s="379" t="e">
        <f t="shared" ref="D12:D18" si="0">C12/C$25</f>
        <v>#DIV/0!</v>
      </c>
    </row>
    <row r="13" spans="2:4" ht="15.75">
      <c r="B13" s="378" t="s">
        <v>120</v>
      </c>
      <c r="C13" s="177"/>
      <c r="D13" s="379" t="e">
        <f t="shared" si="0"/>
        <v>#DIV/0!</v>
      </c>
    </row>
    <row r="14" spans="2:4" ht="15.75">
      <c r="B14" s="378" t="s">
        <v>121</v>
      </c>
      <c r="C14" s="177"/>
      <c r="D14" s="379" t="e">
        <f t="shared" si="0"/>
        <v>#DIV/0!</v>
      </c>
    </row>
    <row r="15" spans="2:4" ht="15.75">
      <c r="B15" s="378" t="s">
        <v>122</v>
      </c>
      <c r="C15" s="177"/>
      <c r="D15" s="379" t="e">
        <f t="shared" si="0"/>
        <v>#DIV/0!</v>
      </c>
    </row>
    <row r="16" spans="2:4" ht="15.75">
      <c r="B16" s="378" t="s">
        <v>123</v>
      </c>
      <c r="C16" s="177"/>
      <c r="D16" s="379" t="e">
        <f t="shared" si="0"/>
        <v>#DIV/0!</v>
      </c>
    </row>
    <row r="17" spans="2:4" ht="15.75">
      <c r="B17" s="380" t="s">
        <v>143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67</v>
      </c>
      <c r="C18" s="181"/>
      <c r="D18" s="382" t="e">
        <f t="shared" si="0"/>
        <v>#DIV/0!</v>
      </c>
    </row>
    <row r="19" spans="2:4" ht="15.75">
      <c r="B19" s="378" t="s">
        <v>55</v>
      </c>
      <c r="C19" s="177"/>
      <c r="D19" s="379" t="e">
        <f>C19/C25</f>
        <v>#DIV/0!</v>
      </c>
    </row>
    <row r="20" spans="2:4" ht="15.75">
      <c r="B20" s="378" t="s">
        <v>68</v>
      </c>
      <c r="C20" s="177"/>
      <c r="D20" s="379" t="e">
        <f>C20/C25</f>
        <v>#DIV/0!</v>
      </c>
    </row>
    <row r="21" spans="2:4" ht="15.75">
      <c r="B21" s="378" t="s">
        <v>69</v>
      </c>
      <c r="C21" s="177"/>
      <c r="D21" s="379" t="e">
        <f>C21/C25</f>
        <v>#DIV/0!</v>
      </c>
    </row>
    <row r="22" spans="2:4" ht="15.75">
      <c r="B22" s="378" t="s">
        <v>70</v>
      </c>
      <c r="C22" s="177"/>
      <c r="D22" s="379" t="e">
        <f>C22/C25</f>
        <v>#DIV/0!</v>
      </c>
    </row>
    <row r="23" spans="2:4" ht="15.75">
      <c r="B23" s="378" t="s">
        <v>71</v>
      </c>
      <c r="C23" s="177"/>
      <c r="D23" s="379" t="e">
        <f>C23/C25</f>
        <v>#DIV/0!</v>
      </c>
    </row>
    <row r="24" spans="2:4" ht="15.75">
      <c r="B24" s="383" t="s">
        <v>72</v>
      </c>
      <c r="C24" s="183"/>
      <c r="D24" s="384" t="e">
        <f>C24/C25</f>
        <v>#DIV/0!</v>
      </c>
    </row>
    <row r="25" spans="2:4" ht="15.75">
      <c r="B25" s="375" t="s">
        <v>73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265</v>
      </c>
      <c r="C28" s="372"/>
      <c r="D28" s="373"/>
    </row>
    <row r="29" spans="2:4" ht="15.75">
      <c r="B29" s="374" t="s">
        <v>66</v>
      </c>
      <c r="C29" s="375" t="s">
        <v>287</v>
      </c>
      <c r="D29" s="376" t="s">
        <v>7</v>
      </c>
    </row>
    <row r="30" spans="2:4" ht="15.75">
      <c r="B30" s="377" t="s">
        <v>126</v>
      </c>
      <c r="C30" s="173"/>
      <c r="D30" s="174"/>
    </row>
    <row r="31" spans="2:4" ht="15.75">
      <c r="B31" s="378" t="s">
        <v>120</v>
      </c>
      <c r="C31" s="177"/>
      <c r="D31" s="379" t="e">
        <f t="shared" ref="D31:D43" si="1">+C31/C$43</f>
        <v>#DIV/0!</v>
      </c>
    </row>
    <row r="32" spans="2:4" ht="15.75">
      <c r="B32" s="378" t="s">
        <v>121</v>
      </c>
      <c r="C32" s="177"/>
      <c r="D32" s="379" t="e">
        <f t="shared" si="1"/>
        <v>#DIV/0!</v>
      </c>
    </row>
    <row r="33" spans="2:4" ht="15.75">
      <c r="B33" s="378" t="s">
        <v>122</v>
      </c>
      <c r="C33" s="177"/>
      <c r="D33" s="379" t="e">
        <f t="shared" si="1"/>
        <v>#DIV/0!</v>
      </c>
    </row>
    <row r="34" spans="2:4" ht="15.75">
      <c r="B34" s="378" t="s">
        <v>123</v>
      </c>
      <c r="C34" s="177"/>
      <c r="D34" s="379" t="e">
        <f t="shared" si="1"/>
        <v>#DIV/0!</v>
      </c>
    </row>
    <row r="35" spans="2:4" ht="15.75">
      <c r="B35" s="380" t="s">
        <v>143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67</v>
      </c>
      <c r="C36" s="181"/>
      <c r="D36" s="382" t="e">
        <f t="shared" si="1"/>
        <v>#DIV/0!</v>
      </c>
    </row>
    <row r="37" spans="2:4" ht="15.75">
      <c r="B37" s="378" t="s">
        <v>55</v>
      </c>
      <c r="C37" s="177"/>
      <c r="D37" s="379" t="e">
        <f t="shared" si="1"/>
        <v>#DIV/0!</v>
      </c>
    </row>
    <row r="38" spans="2:4" ht="15.75">
      <c r="B38" s="378" t="s">
        <v>68</v>
      </c>
      <c r="C38" s="177"/>
      <c r="D38" s="379" t="e">
        <f t="shared" si="1"/>
        <v>#DIV/0!</v>
      </c>
    </row>
    <row r="39" spans="2:4" ht="15.75">
      <c r="B39" s="378" t="s">
        <v>69</v>
      </c>
      <c r="C39" s="177"/>
      <c r="D39" s="379" t="e">
        <f t="shared" si="1"/>
        <v>#DIV/0!</v>
      </c>
    </row>
    <row r="40" spans="2:4" ht="15.75">
      <c r="B40" s="378" t="s">
        <v>70</v>
      </c>
      <c r="C40" s="177"/>
      <c r="D40" s="379" t="e">
        <f t="shared" si="1"/>
        <v>#DIV/0!</v>
      </c>
    </row>
    <row r="41" spans="2:4" ht="15.75">
      <c r="B41" s="378" t="s">
        <v>71</v>
      </c>
      <c r="C41" s="177"/>
      <c r="D41" s="379" t="e">
        <f t="shared" si="1"/>
        <v>#DIV/0!</v>
      </c>
    </row>
    <row r="42" spans="2:4" ht="15.75">
      <c r="B42" s="383" t="s">
        <v>72</v>
      </c>
      <c r="C42" s="183"/>
      <c r="D42" s="388" t="e">
        <f t="shared" si="1"/>
        <v>#DIV/0!</v>
      </c>
    </row>
    <row r="43" spans="2:4" ht="15.75">
      <c r="B43" s="375" t="s">
        <v>73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288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289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261</v>
      </c>
      <c r="C50" s="396"/>
      <c r="D50" s="394"/>
    </row>
    <row r="51" spans="2:4" ht="15">
      <c r="B51" s="680" t="s">
        <v>262</v>
      </c>
      <c r="C51" s="681"/>
      <c r="D51" s="682"/>
    </row>
    <row r="52" spans="2:4" ht="15">
      <c r="B52" s="683" t="s">
        <v>263</v>
      </c>
      <c r="C52" s="684"/>
      <c r="D52" s="682"/>
    </row>
    <row r="53" spans="2:4" ht="15">
      <c r="B53" s="683" t="s">
        <v>264</v>
      </c>
      <c r="C53" s="684"/>
      <c r="D53" s="682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zoomScaleNormal="100" workbookViewId="0">
      <selection activeCell="A3" sqref="A3:F3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7" t="s">
        <v>220</v>
      </c>
      <c r="B1" s="687"/>
      <c r="C1" s="687"/>
      <c r="D1" s="687"/>
      <c r="E1" s="687"/>
      <c r="F1" s="687"/>
      <c r="G1" s="42"/>
    </row>
    <row r="2" spans="1:7" ht="15.75">
      <c r="A2" s="694" t="s">
        <v>159</v>
      </c>
      <c r="B2" s="694"/>
      <c r="C2" s="694"/>
      <c r="D2" s="694"/>
      <c r="E2" s="694"/>
      <c r="F2" s="694"/>
      <c r="G2" s="16"/>
    </row>
    <row r="3" spans="1:7" ht="15.75" customHeight="1">
      <c r="A3" s="694" t="s">
        <v>160</v>
      </c>
      <c r="B3" s="694"/>
      <c r="C3" s="694"/>
      <c r="D3" s="694"/>
      <c r="E3" s="694"/>
      <c r="F3" s="694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340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8" t="s">
        <v>162</v>
      </c>
      <c r="B10" s="699"/>
      <c r="C10" s="654" t="s">
        <v>422</v>
      </c>
      <c r="D10" s="617"/>
      <c r="E10" s="5"/>
      <c r="F10" s="5"/>
      <c r="G10" s="16"/>
    </row>
    <row r="11" spans="1:7" ht="15.75">
      <c r="A11" s="700" t="s">
        <v>157</v>
      </c>
      <c r="B11" s="701"/>
      <c r="C11" s="696" t="s">
        <v>423</v>
      </c>
      <c r="D11" s="691"/>
      <c r="E11" s="111" t="s">
        <v>163</v>
      </c>
      <c r="F11" s="618">
        <v>41452</v>
      </c>
      <c r="G11" s="16"/>
    </row>
    <row r="12" spans="1:7" ht="15.75">
      <c r="A12" s="700" t="s">
        <v>166</v>
      </c>
      <c r="B12" s="701"/>
      <c r="C12" s="697" t="s">
        <v>420</v>
      </c>
      <c r="D12" s="698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341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0</v>
      </c>
      <c r="F17" s="130">
        <f>E17/E$25</f>
        <v>0</v>
      </c>
      <c r="G17" s="16"/>
    </row>
    <row r="18" spans="1:9" ht="19.5" customHeight="1">
      <c r="A18" s="188">
        <v>12</v>
      </c>
      <c r="B18" s="236"/>
      <c r="C18" s="131" t="s">
        <v>11</v>
      </c>
      <c r="D18" s="132"/>
      <c r="E18" s="177">
        <v>0</v>
      </c>
      <c r="F18" s="134">
        <f t="shared" ref="F18:F24" si="0">E18/E$25</f>
        <v>0</v>
      </c>
      <c r="G18" s="16"/>
    </row>
    <row r="19" spans="1:9" ht="19.5" customHeight="1">
      <c r="A19" s="188">
        <v>13</v>
      </c>
      <c r="B19" s="236"/>
      <c r="C19" s="131" t="s">
        <v>12</v>
      </c>
      <c r="D19" s="132"/>
      <c r="E19" s="177">
        <v>40942844</v>
      </c>
      <c r="F19" s="134">
        <f t="shared" si="0"/>
        <v>1</v>
      </c>
      <c r="G19" s="16"/>
    </row>
    <row r="20" spans="1:9" ht="19.5" customHeight="1">
      <c r="A20" s="188">
        <v>14</v>
      </c>
      <c r="B20" s="236"/>
      <c r="C20" s="131" t="s">
        <v>13</v>
      </c>
      <c r="D20" s="132"/>
      <c r="E20" s="177">
        <v>0</v>
      </c>
      <c r="F20" s="134">
        <f t="shared" si="0"/>
        <v>0</v>
      </c>
      <c r="G20" s="16"/>
    </row>
    <row r="21" spans="1:9" ht="19.5" customHeight="1">
      <c r="A21" s="188">
        <v>15</v>
      </c>
      <c r="B21" s="236"/>
      <c r="C21" s="131" t="s">
        <v>14</v>
      </c>
      <c r="D21" s="132"/>
      <c r="E21" s="177">
        <v>0</v>
      </c>
      <c r="F21" s="134">
        <f t="shared" si="0"/>
        <v>0</v>
      </c>
      <c r="G21" s="16"/>
    </row>
    <row r="22" spans="1:9" ht="19.5" customHeight="1">
      <c r="A22" s="188">
        <v>16</v>
      </c>
      <c r="B22" s="236"/>
      <c r="C22" s="131" t="s">
        <v>15</v>
      </c>
      <c r="D22" s="132"/>
      <c r="E22" s="177">
        <v>0</v>
      </c>
      <c r="F22" s="134">
        <f t="shared" si="0"/>
        <v>0</v>
      </c>
      <c r="G22" s="16"/>
    </row>
    <row r="23" spans="1:9" ht="19.5" customHeight="1">
      <c r="A23" s="188">
        <v>17</v>
      </c>
      <c r="B23" s="236"/>
      <c r="C23" s="131" t="s">
        <v>16</v>
      </c>
      <c r="D23" s="132"/>
      <c r="E23" s="177">
        <v>0</v>
      </c>
      <c r="F23" s="134">
        <f t="shared" si="0"/>
        <v>0</v>
      </c>
      <c r="G23" s="16"/>
    </row>
    <row r="24" spans="1:9" ht="19.5" customHeight="1">
      <c r="A24" s="188">
        <v>18</v>
      </c>
      <c r="B24" s="236"/>
      <c r="C24" s="131" t="s">
        <v>17</v>
      </c>
      <c r="D24" s="132"/>
      <c r="E24" s="177">
        <v>0</v>
      </c>
      <c r="F24" s="134">
        <f t="shared" si="0"/>
        <v>0</v>
      </c>
      <c r="G24" s="16"/>
    </row>
    <row r="25" spans="1:9" s="1" customFormat="1" ht="19.5" customHeight="1">
      <c r="A25" s="135"/>
      <c r="B25" s="136"/>
      <c r="C25" s="136" t="s">
        <v>18</v>
      </c>
      <c r="D25" s="137"/>
      <c r="E25" s="234">
        <f>SUM(E17:E24)</f>
        <v>40942844</v>
      </c>
      <c r="F25" s="139">
        <f>SUM(F17:F24)</f>
        <v>1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19</v>
      </c>
      <c r="B27" s="117"/>
      <c r="C27" s="117"/>
      <c r="D27" s="117"/>
      <c r="E27" s="141"/>
      <c r="F27" s="118"/>
      <c r="G27" s="16"/>
    </row>
    <row r="28" spans="1:9" ht="15.75">
      <c r="A28" s="113" t="s">
        <v>20</v>
      </c>
      <c r="B28" s="119" t="s">
        <v>21</v>
      </c>
      <c r="C28" s="120"/>
      <c r="D28" s="325"/>
      <c r="E28" s="142" t="s">
        <v>341</v>
      </c>
      <c r="F28" s="121" t="s">
        <v>7</v>
      </c>
      <c r="G28" s="16"/>
    </row>
    <row r="29" spans="1:9" s="1" customFormat="1" ht="15.75">
      <c r="A29" s="143"/>
      <c r="B29" s="123" t="s">
        <v>22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23</v>
      </c>
      <c r="D30" s="128"/>
      <c r="E30" s="233">
        <f>E25-E31-E32</f>
        <v>11800000</v>
      </c>
      <c r="F30" s="130">
        <f>E30/E$34</f>
        <v>0.28820665218078156</v>
      </c>
      <c r="G30" s="16"/>
    </row>
    <row r="31" spans="1:9" ht="19.5" customHeight="1">
      <c r="A31" s="150">
        <v>290</v>
      </c>
      <c r="B31" s="146"/>
      <c r="C31" s="131" t="s">
        <v>256</v>
      </c>
      <c r="D31" s="128"/>
      <c r="E31" s="177">
        <f>'Revised Schedule C - C1'!C17</f>
        <v>29142844</v>
      </c>
      <c r="F31" s="130">
        <f>E31/E$34</f>
        <v>0.71179334781921844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235</v>
      </c>
      <c r="D32" s="133"/>
      <c r="E32" s="177">
        <f>'Revised Schedule C - C1'!C18</f>
        <v>0</v>
      </c>
      <c r="F32" s="130">
        <f>E32/E$34</f>
        <v>0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313</v>
      </c>
      <c r="I33" s="267"/>
    </row>
    <row r="34" spans="1:10" s="1" customFormat="1" ht="19.5" customHeight="1">
      <c r="A34" s="135"/>
      <c r="B34" s="136"/>
      <c r="C34" s="136" t="s">
        <v>24</v>
      </c>
      <c r="D34" s="137"/>
      <c r="E34" s="234">
        <f>SUM(E30:E33)</f>
        <v>40942844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4"/>
      <c r="B36" s="695"/>
      <c r="C36" s="695"/>
      <c r="D36" s="695"/>
      <c r="E36" s="695"/>
      <c r="F36" s="695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340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144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8" t="s">
        <v>157</v>
      </c>
      <c r="B44" s="689"/>
      <c r="C44" s="690" t="str">
        <f>C11</f>
        <v>Oklahoma Cooperative Extension Service</v>
      </c>
      <c r="D44" s="691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233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341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332</v>
      </c>
      <c r="I48" s="528" t="s">
        <v>333</v>
      </c>
      <c r="J48" s="528" t="s">
        <v>334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0</v>
      </c>
      <c r="J49" s="530" t="e">
        <f>+I49/I$56</f>
        <v>#DIV/0!</v>
      </c>
    </row>
    <row r="50" spans="1:10" ht="14.25" customHeight="1">
      <c r="A50" s="125"/>
      <c r="B50" s="146"/>
      <c r="C50" s="146"/>
      <c r="D50" s="128" t="s">
        <v>25</v>
      </c>
      <c r="E50" s="233">
        <v>0</v>
      </c>
      <c r="F50" s="130"/>
      <c r="G50" s="16"/>
      <c r="H50" s="1" t="s">
        <v>11</v>
      </c>
      <c r="I50" s="108">
        <f>E59</f>
        <v>0</v>
      </c>
      <c r="J50" s="530" t="e">
        <f t="shared" ref="J50:J56" si="1">+I50/I$56</f>
        <v>#DIV/0!</v>
      </c>
    </row>
    <row r="51" spans="1:10" ht="14.25" customHeight="1">
      <c r="A51" s="125"/>
      <c r="B51" s="146"/>
      <c r="C51" s="146"/>
      <c r="D51" s="132" t="s">
        <v>26</v>
      </c>
      <c r="E51" s="177">
        <v>0</v>
      </c>
      <c r="F51" s="134"/>
      <c r="G51" s="16"/>
      <c r="H51" s="1" t="s">
        <v>12</v>
      </c>
      <c r="I51" s="108">
        <f>E65</f>
        <v>0</v>
      </c>
      <c r="J51" s="530" t="e">
        <f t="shared" si="1"/>
        <v>#DIV/0!</v>
      </c>
    </row>
    <row r="52" spans="1:10" ht="14.25" customHeight="1">
      <c r="A52" s="125"/>
      <c r="B52" s="146"/>
      <c r="C52" s="146"/>
      <c r="D52" s="132" t="s">
        <v>27</v>
      </c>
      <c r="E52" s="177">
        <v>0</v>
      </c>
      <c r="F52" s="134"/>
      <c r="G52" s="16"/>
      <c r="H52" s="1" t="s">
        <v>13</v>
      </c>
      <c r="I52" s="108">
        <f>E75</f>
        <v>0</v>
      </c>
      <c r="J52" s="530" t="e">
        <f t="shared" si="1"/>
        <v>#DIV/0!</v>
      </c>
    </row>
    <row r="53" spans="1:10" ht="14.25" customHeight="1">
      <c r="A53" s="125"/>
      <c r="B53" s="146"/>
      <c r="C53" s="146"/>
      <c r="D53" s="132" t="s">
        <v>28</v>
      </c>
      <c r="E53" s="177">
        <v>0</v>
      </c>
      <c r="F53" s="134"/>
      <c r="G53" s="16"/>
      <c r="H53" s="1" t="s">
        <v>14</v>
      </c>
      <c r="I53" s="108">
        <f>E90</f>
        <v>0</v>
      </c>
      <c r="J53" s="530" t="e">
        <f t="shared" si="1"/>
        <v>#DIV/0!</v>
      </c>
    </row>
    <row r="54" spans="1:10" ht="14.25" customHeight="1">
      <c r="A54" s="125"/>
      <c r="B54" s="146"/>
      <c r="C54" s="146"/>
      <c r="D54" s="155" t="s">
        <v>132</v>
      </c>
      <c r="E54" s="657">
        <v>0</v>
      </c>
      <c r="F54" s="156"/>
      <c r="G54" s="16"/>
      <c r="H54" s="1" t="s">
        <v>15</v>
      </c>
      <c r="I54" s="108">
        <f>E97</f>
        <v>0</v>
      </c>
      <c r="J54" s="530" t="e">
        <f t="shared" si="1"/>
        <v>#DIV/0!</v>
      </c>
    </row>
    <row r="55" spans="1:10" ht="16.5" customHeight="1">
      <c r="A55" s="125"/>
      <c r="B55" s="157"/>
      <c r="C55" s="158"/>
      <c r="D55" s="159" t="s">
        <v>29</v>
      </c>
      <c r="E55" s="234">
        <f>SUM(E50:E54)</f>
        <v>0</v>
      </c>
      <c r="F55" s="160">
        <f>E55/E$117</f>
        <v>0</v>
      </c>
      <c r="G55" s="16"/>
      <c r="H55" s="1" t="s">
        <v>335</v>
      </c>
      <c r="I55" s="108">
        <f>E108</f>
        <v>0</v>
      </c>
      <c r="J55" s="530" t="e">
        <f t="shared" si="1"/>
        <v>#DIV/0!</v>
      </c>
    </row>
    <row r="56" spans="1:10" s="1" customFormat="1" ht="16.5" customHeight="1">
      <c r="A56" s="150">
        <v>12</v>
      </c>
      <c r="B56" s="151"/>
      <c r="C56" s="151" t="s">
        <v>11</v>
      </c>
      <c r="D56" s="152"/>
      <c r="E56" s="153"/>
      <c r="F56" s="154"/>
      <c r="G56" s="21"/>
      <c r="H56" s="527" t="s">
        <v>336</v>
      </c>
      <c r="I56" s="445">
        <f>SUM(I49:I55)</f>
        <v>0</v>
      </c>
      <c r="J56" s="531" t="e">
        <f t="shared" si="1"/>
        <v>#DIV/0!</v>
      </c>
    </row>
    <row r="57" spans="1:10" ht="14.25" customHeight="1">
      <c r="A57" s="125"/>
      <c r="B57" s="146"/>
      <c r="C57" s="146"/>
      <c r="D57" s="128" t="s">
        <v>30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31</v>
      </c>
      <c r="E58" s="177">
        <v>0</v>
      </c>
      <c r="F58" s="134"/>
      <c r="G58" s="16"/>
    </row>
    <row r="59" spans="1:10" ht="14.25" customHeight="1">
      <c r="A59" s="125"/>
      <c r="B59" s="146"/>
      <c r="C59" s="146"/>
      <c r="D59" s="155" t="s">
        <v>133</v>
      </c>
      <c r="E59" s="657">
        <v>0</v>
      </c>
      <c r="F59" s="156"/>
      <c r="G59" s="16"/>
    </row>
    <row r="60" spans="1:10" ht="16.5" customHeight="1">
      <c r="A60" s="125"/>
      <c r="B60" s="157"/>
      <c r="C60" s="158"/>
      <c r="D60" s="159" t="s">
        <v>32</v>
      </c>
      <c r="E60" s="234">
        <f>SUM(E57:E59)</f>
        <v>0</v>
      </c>
      <c r="F60" s="160">
        <f>E60/E$117</f>
        <v>0</v>
      </c>
      <c r="G60" s="16"/>
    </row>
    <row r="61" spans="1:10" s="1" customFormat="1" ht="16.5" customHeight="1">
      <c r="A61" s="150">
        <v>13</v>
      </c>
      <c r="B61" s="151"/>
      <c r="C61" s="151" t="s">
        <v>12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33</v>
      </c>
      <c r="E62" s="233">
        <v>0</v>
      </c>
      <c r="F62" s="130"/>
      <c r="G62" s="16"/>
    </row>
    <row r="63" spans="1:10" ht="14.25" customHeight="1">
      <c r="A63" s="125"/>
      <c r="B63" s="146"/>
      <c r="C63" s="146"/>
      <c r="D63" s="132" t="s">
        <v>34</v>
      </c>
      <c r="E63" s="177">
        <v>40942844</v>
      </c>
      <c r="F63" s="134"/>
      <c r="G63" s="16"/>
    </row>
    <row r="64" spans="1:10" ht="14.25" customHeight="1">
      <c r="A64" s="125"/>
      <c r="B64" s="146"/>
      <c r="C64" s="146"/>
      <c r="D64" s="132" t="s">
        <v>35</v>
      </c>
      <c r="E64" s="177">
        <v>0</v>
      </c>
      <c r="F64" s="134"/>
      <c r="G64" s="16"/>
    </row>
    <row r="65" spans="1:16" ht="14.25" customHeight="1">
      <c r="A65" s="125"/>
      <c r="B65" s="146"/>
      <c r="C65" s="146"/>
      <c r="D65" s="155" t="s">
        <v>134</v>
      </c>
      <c r="E65" s="657">
        <v>0</v>
      </c>
      <c r="F65" s="156"/>
      <c r="G65" s="16"/>
    </row>
    <row r="66" spans="1:16" ht="16.5" customHeight="1">
      <c r="A66" s="125"/>
      <c r="B66" s="157"/>
      <c r="C66" s="158"/>
      <c r="D66" s="159" t="s">
        <v>36</v>
      </c>
      <c r="E66" s="234">
        <f>SUM(E62:E65)</f>
        <v>40942844</v>
      </c>
      <c r="F66" s="160">
        <f>E66/E$117</f>
        <v>1</v>
      </c>
      <c r="G66" s="16"/>
    </row>
    <row r="67" spans="1:16" s="1" customFormat="1" ht="16.5" customHeight="1">
      <c r="A67" s="150">
        <v>14</v>
      </c>
      <c r="B67" s="151"/>
      <c r="C67" s="151" t="s">
        <v>13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37</v>
      </c>
      <c r="E68" s="233">
        <v>0</v>
      </c>
      <c r="F68" s="130"/>
      <c r="G68" s="16"/>
    </row>
    <row r="69" spans="1:16" ht="14.25" customHeight="1">
      <c r="A69" s="125"/>
      <c r="B69" s="146"/>
      <c r="C69" s="146"/>
      <c r="D69" s="132" t="s">
        <v>38</v>
      </c>
      <c r="E69" s="177">
        <v>0</v>
      </c>
      <c r="F69" s="134"/>
      <c r="G69" s="16"/>
    </row>
    <row r="70" spans="1:16" ht="14.25" customHeight="1">
      <c r="A70" s="125"/>
      <c r="B70" s="146"/>
      <c r="C70" s="146"/>
      <c r="D70" s="132" t="s">
        <v>39</v>
      </c>
      <c r="E70" s="177">
        <v>0</v>
      </c>
      <c r="F70" s="134"/>
      <c r="G70" s="16"/>
    </row>
    <row r="71" spans="1:16" ht="14.25" customHeight="1">
      <c r="A71" s="125"/>
      <c r="B71" s="146"/>
      <c r="C71" s="146"/>
      <c r="D71" s="132" t="s">
        <v>248</v>
      </c>
      <c r="E71" s="177">
        <v>0</v>
      </c>
      <c r="F71" s="134"/>
      <c r="G71" s="16"/>
    </row>
    <row r="72" spans="1:16" ht="14.25" customHeight="1">
      <c r="A72" s="125"/>
      <c r="B72" s="146"/>
      <c r="C72" s="146"/>
      <c r="D72" s="132" t="s">
        <v>110</v>
      </c>
      <c r="E72" s="177">
        <v>0</v>
      </c>
      <c r="F72" s="134"/>
      <c r="G72" s="16"/>
    </row>
    <row r="73" spans="1:16" ht="14.25" customHeight="1">
      <c r="A73" s="125"/>
      <c r="B73" s="146"/>
      <c r="C73" s="146"/>
      <c r="D73" s="132" t="s">
        <v>249</v>
      </c>
      <c r="E73" s="177">
        <v>0</v>
      </c>
      <c r="F73" s="134"/>
      <c r="G73" s="16"/>
    </row>
    <row r="74" spans="1:16" ht="14.25" customHeight="1">
      <c r="A74" s="125"/>
      <c r="B74" s="146"/>
      <c r="C74" s="146"/>
      <c r="D74" s="132" t="s">
        <v>40</v>
      </c>
      <c r="E74" s="177">
        <v>0</v>
      </c>
      <c r="F74" s="134"/>
      <c r="G74" s="16"/>
    </row>
    <row r="75" spans="1:16" ht="14.25" customHeight="1">
      <c r="A75" s="125"/>
      <c r="B75" s="146"/>
      <c r="C75" s="146"/>
      <c r="D75" s="155" t="s">
        <v>135</v>
      </c>
      <c r="E75" s="657">
        <v>0</v>
      </c>
      <c r="F75" s="156"/>
      <c r="G75" s="16"/>
    </row>
    <row r="76" spans="1:16" ht="16.5" customHeight="1">
      <c r="A76" s="161"/>
      <c r="B76" s="157"/>
      <c r="C76" s="158"/>
      <c r="D76" s="159" t="s">
        <v>41</v>
      </c>
      <c r="E76" s="234">
        <f>SUM(E68:E75)</f>
        <v>0</v>
      </c>
      <c r="F76" s="160">
        <f>E76/E$117</f>
        <v>0</v>
      </c>
      <c r="G76" s="16"/>
    </row>
    <row r="77" spans="1:16" s="5" customFormat="1" ht="15.75">
      <c r="A77" s="19" t="s">
        <v>158</v>
      </c>
      <c r="B77" s="19"/>
      <c r="C77" s="19"/>
      <c r="D77" s="19"/>
      <c r="E77" s="82"/>
      <c r="F77" s="26"/>
      <c r="G77" s="20"/>
    </row>
    <row r="78" spans="1:16" ht="15.75">
      <c r="A78" s="688" t="s">
        <v>157</v>
      </c>
      <c r="B78" s="689"/>
      <c r="C78" s="692" t="str">
        <f>C11</f>
        <v>Oklahoma Cooperative Extension Service</v>
      </c>
      <c r="D78" s="693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341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14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42</v>
      </c>
      <c r="E83" s="233">
        <v>0</v>
      </c>
      <c r="F83" s="130"/>
      <c r="G83" s="16"/>
    </row>
    <row r="84" spans="1:7" ht="14.25" customHeight="1">
      <c r="A84" s="125"/>
      <c r="B84" s="146"/>
      <c r="C84" s="146"/>
      <c r="D84" s="132" t="s">
        <v>43</v>
      </c>
      <c r="E84" s="177">
        <v>0</v>
      </c>
      <c r="F84" s="134"/>
      <c r="G84" s="16"/>
    </row>
    <row r="85" spans="1:7" ht="14.25" customHeight="1">
      <c r="A85" s="125"/>
      <c r="B85" s="146"/>
      <c r="C85" s="146"/>
      <c r="D85" s="132" t="s">
        <v>44</v>
      </c>
      <c r="E85" s="177">
        <v>0</v>
      </c>
      <c r="F85" s="134"/>
      <c r="G85" s="16"/>
    </row>
    <row r="86" spans="1:7" ht="14.25" customHeight="1">
      <c r="A86" s="125"/>
      <c r="B86" s="146"/>
      <c r="C86" s="146"/>
      <c r="D86" s="132" t="s">
        <v>45</v>
      </c>
      <c r="E86" s="177">
        <v>0</v>
      </c>
      <c r="F86" s="134"/>
      <c r="G86" s="16"/>
    </row>
    <row r="87" spans="1:7" ht="14.25" customHeight="1">
      <c r="A87" s="125"/>
      <c r="B87" s="146"/>
      <c r="C87" s="146"/>
      <c r="D87" s="132" t="s">
        <v>111</v>
      </c>
      <c r="E87" s="177">
        <v>0</v>
      </c>
      <c r="F87" s="134"/>
      <c r="G87" s="16"/>
    </row>
    <row r="88" spans="1:7" ht="14.25" customHeight="1">
      <c r="A88" s="125"/>
      <c r="B88" s="146"/>
      <c r="C88" s="146"/>
      <c r="D88" s="132" t="s">
        <v>112</v>
      </c>
      <c r="E88" s="177">
        <v>0</v>
      </c>
      <c r="F88" s="134"/>
      <c r="G88" s="16"/>
    </row>
    <row r="89" spans="1:7" ht="14.25" customHeight="1">
      <c r="A89" s="125"/>
      <c r="B89" s="146"/>
      <c r="C89" s="146"/>
      <c r="D89" s="132" t="s">
        <v>46</v>
      </c>
      <c r="E89" s="177">
        <v>0</v>
      </c>
      <c r="F89" s="134"/>
      <c r="G89" s="16"/>
    </row>
    <row r="90" spans="1:7" ht="14.25" customHeight="1">
      <c r="A90" s="125"/>
      <c r="B90" s="146"/>
      <c r="C90" s="146"/>
      <c r="D90" s="155" t="s">
        <v>136</v>
      </c>
      <c r="E90" s="657">
        <v>0</v>
      </c>
      <c r="F90" s="156"/>
      <c r="G90" s="16"/>
    </row>
    <row r="91" spans="1:7" ht="17.25" customHeight="1">
      <c r="A91" s="125"/>
      <c r="B91" s="157"/>
      <c r="C91" s="158"/>
      <c r="D91" s="159" t="s">
        <v>47</v>
      </c>
      <c r="E91" s="234">
        <f>SUM(E83:E90)</f>
        <v>0</v>
      </c>
      <c r="F91" s="160">
        <f>E91/E$117</f>
        <v>0</v>
      </c>
      <c r="G91" s="16"/>
    </row>
    <row r="92" spans="1:7" s="1" customFormat="1" ht="17.25" customHeight="1">
      <c r="A92" s="150">
        <v>16</v>
      </c>
      <c r="B92" s="151"/>
      <c r="C92" s="151" t="s">
        <v>15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48</v>
      </c>
      <c r="E93" s="233">
        <v>0</v>
      </c>
      <c r="F93" s="130"/>
      <c r="G93" s="16"/>
    </row>
    <row r="94" spans="1:7" ht="14.25" customHeight="1">
      <c r="A94" s="125"/>
      <c r="B94" s="146"/>
      <c r="C94" s="146"/>
      <c r="D94" s="132" t="s">
        <v>49</v>
      </c>
      <c r="E94" s="177">
        <v>0</v>
      </c>
      <c r="F94" s="134"/>
      <c r="G94" s="16"/>
    </row>
    <row r="95" spans="1:7" ht="14.25" customHeight="1">
      <c r="A95" s="125"/>
      <c r="B95" s="146"/>
      <c r="C95" s="146"/>
      <c r="D95" s="132" t="s">
        <v>142</v>
      </c>
      <c r="E95" s="177">
        <v>0</v>
      </c>
      <c r="F95" s="134"/>
      <c r="G95" s="16"/>
    </row>
    <row r="96" spans="1:7" ht="14.25" customHeight="1">
      <c r="A96" s="125"/>
      <c r="B96" s="146"/>
      <c r="C96" s="146"/>
      <c r="D96" s="132" t="s">
        <v>50</v>
      </c>
      <c r="E96" s="177">
        <v>0</v>
      </c>
      <c r="F96" s="134"/>
      <c r="G96" s="16"/>
    </row>
    <row r="97" spans="1:16" ht="14.25" customHeight="1">
      <c r="A97" s="125"/>
      <c r="B97" s="146"/>
      <c r="C97" s="146"/>
      <c r="D97" s="155" t="s">
        <v>137</v>
      </c>
      <c r="E97" s="657">
        <v>0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51</v>
      </c>
      <c r="E98" s="234">
        <f>SUM(E93:E97)</f>
        <v>0</v>
      </c>
      <c r="F98" s="160">
        <f>E98/E$117</f>
        <v>0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16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52</v>
      </c>
      <c r="E100" s="233">
        <v>0</v>
      </c>
      <c r="F100" s="130"/>
      <c r="G100" s="16"/>
    </row>
    <row r="101" spans="1:16" ht="14.25" customHeight="1">
      <c r="A101" s="125"/>
      <c r="B101" s="146"/>
      <c r="C101" s="146"/>
      <c r="D101" s="132" t="s">
        <v>53</v>
      </c>
      <c r="E101" s="177">
        <v>0</v>
      </c>
      <c r="F101" s="134"/>
      <c r="G101" s="16"/>
    </row>
    <row r="102" spans="1:16" ht="14.25" customHeight="1">
      <c r="A102" s="125"/>
      <c r="B102" s="146"/>
      <c r="C102" s="146"/>
      <c r="D102" s="132" t="s">
        <v>54</v>
      </c>
      <c r="E102" s="177">
        <v>0</v>
      </c>
      <c r="F102" s="134"/>
      <c r="G102" s="16"/>
    </row>
    <row r="103" spans="1:16" ht="14.25" customHeight="1">
      <c r="A103" s="125"/>
      <c r="B103" s="146"/>
      <c r="C103" s="146"/>
      <c r="D103" s="132" t="s">
        <v>55</v>
      </c>
      <c r="E103" s="177">
        <v>0</v>
      </c>
      <c r="F103" s="134"/>
      <c r="G103" s="16"/>
    </row>
    <row r="104" spans="1:16" ht="14.25" customHeight="1">
      <c r="A104" s="125"/>
      <c r="B104" s="146"/>
      <c r="C104" s="146"/>
      <c r="D104" s="132" t="s">
        <v>56</v>
      </c>
      <c r="E104" s="177">
        <v>0</v>
      </c>
      <c r="F104" s="134"/>
      <c r="G104" s="16"/>
    </row>
    <row r="105" spans="1:16" ht="14.25" customHeight="1">
      <c r="A105" s="125"/>
      <c r="B105" s="146"/>
      <c r="C105" s="146"/>
      <c r="D105" s="132" t="s">
        <v>57</v>
      </c>
      <c r="E105" s="177">
        <v>0</v>
      </c>
      <c r="F105" s="134"/>
      <c r="G105" s="16"/>
    </row>
    <row r="106" spans="1:16" ht="14.25" customHeight="1">
      <c r="A106" s="125"/>
      <c r="B106" s="146"/>
      <c r="C106" s="146"/>
      <c r="D106" s="132" t="s">
        <v>139</v>
      </c>
      <c r="E106" s="177">
        <v>0</v>
      </c>
      <c r="F106" s="134"/>
      <c r="G106" s="16"/>
    </row>
    <row r="107" spans="1:16" ht="14.25" customHeight="1">
      <c r="A107" s="125"/>
      <c r="B107" s="146"/>
      <c r="C107" s="146"/>
      <c r="D107" s="132" t="s">
        <v>140</v>
      </c>
      <c r="E107" s="177">
        <v>0</v>
      </c>
      <c r="F107" s="134"/>
      <c r="G107" s="16"/>
    </row>
    <row r="108" spans="1:16" ht="14.25" customHeight="1">
      <c r="A108" s="125"/>
      <c r="B108" s="146"/>
      <c r="C108" s="146"/>
      <c r="D108" s="155" t="s">
        <v>138</v>
      </c>
      <c r="E108" s="657">
        <v>0</v>
      </c>
      <c r="F108" s="156"/>
      <c r="G108" s="16"/>
    </row>
    <row r="109" spans="1:16" ht="17.25" customHeight="1">
      <c r="A109" s="125"/>
      <c r="B109" s="157"/>
      <c r="C109" s="158"/>
      <c r="D109" s="159" t="s">
        <v>58</v>
      </c>
      <c r="E109" s="234">
        <f>SUM(E100:E108)</f>
        <v>0</v>
      </c>
      <c r="F109" s="160">
        <f>E109/E$117</f>
        <v>0</v>
      </c>
      <c r="G109" s="16"/>
    </row>
    <row r="110" spans="1:16" s="1" customFormat="1" ht="17.25" customHeight="1">
      <c r="A110" s="150">
        <v>18</v>
      </c>
      <c r="B110" s="151"/>
      <c r="C110" s="151" t="s">
        <v>17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59</v>
      </c>
      <c r="E111" s="233">
        <v>0</v>
      </c>
      <c r="F111" s="130"/>
      <c r="G111" s="16"/>
    </row>
    <row r="112" spans="1:16" ht="14.25" customHeight="1">
      <c r="A112" s="125"/>
      <c r="B112" s="146"/>
      <c r="C112" s="146"/>
      <c r="D112" s="132" t="s">
        <v>60</v>
      </c>
      <c r="E112" s="177">
        <v>0</v>
      </c>
      <c r="F112" s="134"/>
      <c r="G112" s="16"/>
    </row>
    <row r="113" spans="1:92" ht="14.25" customHeight="1">
      <c r="A113" s="125"/>
      <c r="B113" s="146"/>
      <c r="C113" s="146"/>
      <c r="D113" s="132" t="s">
        <v>151</v>
      </c>
      <c r="E113" s="177">
        <v>0</v>
      </c>
      <c r="F113" s="134"/>
      <c r="G113" s="16"/>
    </row>
    <row r="114" spans="1:92" ht="14.25" customHeight="1">
      <c r="A114" s="125"/>
      <c r="B114" s="146"/>
      <c r="C114" s="146"/>
      <c r="D114" s="155" t="s">
        <v>154</v>
      </c>
      <c r="E114" s="657">
        <v>0</v>
      </c>
      <c r="F114" s="156"/>
      <c r="G114" s="16"/>
    </row>
    <row r="115" spans="1:92" ht="17.25" customHeight="1">
      <c r="A115" s="125"/>
      <c r="B115" s="157"/>
      <c r="C115" s="158"/>
      <c r="D115" s="159" t="s">
        <v>61</v>
      </c>
      <c r="E115" s="234">
        <f>SUM(E111:E114)</f>
        <v>0</v>
      </c>
      <c r="F115" s="160">
        <f>E115/E$117</f>
        <v>0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18</v>
      </c>
      <c r="D117" s="137"/>
      <c r="E117" s="234">
        <f>E55+E60+E66+E76+E91+E98+E109+E115</f>
        <v>40942844</v>
      </c>
      <c r="F117" s="139">
        <f>F55+F60+F66+F76+F91+F98+F109+F115</f>
        <v>1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401</v>
      </c>
      <c r="X121" s="583" t="s">
        <v>401</v>
      </c>
      <c r="Y121" s="614"/>
      <c r="Z121" s="614"/>
      <c r="AA121" s="614"/>
      <c r="AB121" s="614"/>
      <c r="AC121" s="614"/>
      <c r="AD121" s="614"/>
      <c r="AE121" s="614" t="s">
        <v>401</v>
      </c>
      <c r="AF121" s="614"/>
      <c r="AG121" s="614"/>
      <c r="AH121" s="614"/>
      <c r="AI121" s="614"/>
      <c r="AJ121" s="614" t="s">
        <v>401</v>
      </c>
      <c r="AK121" s="614"/>
      <c r="AL121" s="614"/>
      <c r="AM121" s="614"/>
      <c r="AN121" s="614"/>
      <c r="AO121" s="614"/>
      <c r="AP121" s="614" t="s">
        <v>401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401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401</v>
      </c>
      <c r="BP121" s="614"/>
      <c r="BQ121" s="614"/>
      <c r="BR121" s="614"/>
      <c r="BS121" s="614"/>
      <c r="BT121" s="614"/>
      <c r="BU121" s="614"/>
      <c r="BV121" s="614" t="s">
        <v>401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401</v>
      </c>
      <c r="CH121" s="614"/>
      <c r="CI121" s="614"/>
      <c r="CJ121" s="614"/>
      <c r="CK121" s="614"/>
      <c r="CL121" s="614"/>
      <c r="CM121" s="614"/>
      <c r="CN121" s="615" t="s">
        <v>401</v>
      </c>
    </row>
    <row r="122" spans="1:92" ht="63" customHeight="1">
      <c r="D122" s="584" t="s">
        <v>342</v>
      </c>
      <c r="E122" s="585" t="s">
        <v>9</v>
      </c>
      <c r="F122" s="585" t="s">
        <v>11</v>
      </c>
      <c r="G122" s="585" t="s">
        <v>343</v>
      </c>
      <c r="H122" s="585" t="s">
        <v>344</v>
      </c>
      <c r="I122" s="585" t="s">
        <v>345</v>
      </c>
      <c r="J122" s="585" t="s">
        <v>346</v>
      </c>
      <c r="K122" s="585" t="s">
        <v>347</v>
      </c>
      <c r="L122" s="585" t="s">
        <v>59</v>
      </c>
      <c r="M122" s="586" t="s">
        <v>348</v>
      </c>
      <c r="N122" s="587" t="s">
        <v>349</v>
      </c>
      <c r="O122" s="585"/>
      <c r="P122" s="585"/>
      <c r="Q122" s="585"/>
      <c r="R122" s="585" t="s">
        <v>350</v>
      </c>
      <c r="S122" s="585" t="s">
        <v>351</v>
      </c>
      <c r="T122" s="585" t="s">
        <v>352</v>
      </c>
      <c r="U122" s="585" t="s">
        <v>353</v>
      </c>
      <c r="V122" s="586" t="s">
        <v>354</v>
      </c>
      <c r="W122" s="588" t="s">
        <v>355</v>
      </c>
      <c r="X122" s="589" t="s">
        <v>356</v>
      </c>
      <c r="Y122" s="585" t="s">
        <v>25</v>
      </c>
      <c r="Z122" s="585" t="s">
        <v>357</v>
      </c>
      <c r="AA122" s="585" t="s">
        <v>27</v>
      </c>
      <c r="AB122" s="585" t="s">
        <v>358</v>
      </c>
      <c r="AC122" s="590" t="s">
        <v>359</v>
      </c>
      <c r="AD122" s="590" t="s">
        <v>360</v>
      </c>
      <c r="AE122" s="612" t="s">
        <v>361</v>
      </c>
      <c r="AF122" s="590" t="s">
        <v>30</v>
      </c>
      <c r="AG122" s="590" t="s">
        <v>31</v>
      </c>
      <c r="AH122" s="590" t="s">
        <v>133</v>
      </c>
      <c r="AI122" s="590" t="s">
        <v>362</v>
      </c>
      <c r="AJ122" s="591" t="s">
        <v>363</v>
      </c>
      <c r="AK122" s="590" t="s">
        <v>33</v>
      </c>
      <c r="AL122" s="590" t="s">
        <v>34</v>
      </c>
      <c r="AM122" s="590" t="s">
        <v>35</v>
      </c>
      <c r="AN122" s="590" t="s">
        <v>364</v>
      </c>
      <c r="AO122" s="590" t="s">
        <v>365</v>
      </c>
      <c r="AP122" s="591" t="s">
        <v>366</v>
      </c>
      <c r="AQ122" s="590" t="s">
        <v>37</v>
      </c>
      <c r="AR122" s="590" t="s">
        <v>367</v>
      </c>
      <c r="AS122" s="590" t="s">
        <v>39</v>
      </c>
      <c r="AT122" s="590" t="s">
        <v>368</v>
      </c>
      <c r="AU122" s="590" t="s">
        <v>110</v>
      </c>
      <c r="AV122" s="590" t="s">
        <v>369</v>
      </c>
      <c r="AW122" s="590" t="s">
        <v>40</v>
      </c>
      <c r="AX122" s="590" t="s">
        <v>370</v>
      </c>
      <c r="AY122" s="590" t="s">
        <v>371</v>
      </c>
      <c r="AZ122" s="591" t="s">
        <v>372</v>
      </c>
      <c r="BA122" s="585"/>
      <c r="BB122" s="585"/>
      <c r="BC122" s="585"/>
      <c r="BD122" s="585"/>
      <c r="BE122" s="585"/>
      <c r="BF122" s="590" t="s">
        <v>373</v>
      </c>
      <c r="BG122" s="590" t="s">
        <v>374</v>
      </c>
      <c r="BH122" s="590" t="s">
        <v>375</v>
      </c>
      <c r="BI122" s="590" t="s">
        <v>376</v>
      </c>
      <c r="BJ122" s="590" t="s">
        <v>111</v>
      </c>
      <c r="BK122" s="590" t="s">
        <v>112</v>
      </c>
      <c r="BL122" s="590" t="s">
        <v>46</v>
      </c>
      <c r="BM122" s="590" t="s">
        <v>377</v>
      </c>
      <c r="BN122" s="590" t="s">
        <v>378</v>
      </c>
      <c r="BO122" s="591" t="s">
        <v>379</v>
      </c>
      <c r="BP122" s="590" t="s">
        <v>380</v>
      </c>
      <c r="BQ122" s="590" t="s">
        <v>49</v>
      </c>
      <c r="BR122" s="590" t="s">
        <v>381</v>
      </c>
      <c r="BS122" s="590" t="s">
        <v>382</v>
      </c>
      <c r="BT122" s="590" t="s">
        <v>383</v>
      </c>
      <c r="BU122" s="590" t="s">
        <v>384</v>
      </c>
      <c r="BV122" s="591" t="s">
        <v>385</v>
      </c>
      <c r="BW122" s="590" t="s">
        <v>386</v>
      </c>
      <c r="BX122" s="590" t="s">
        <v>387</v>
      </c>
      <c r="BY122" s="590" t="s">
        <v>54</v>
      </c>
      <c r="BZ122" s="590" t="s">
        <v>55</v>
      </c>
      <c r="CA122" s="590" t="s">
        <v>388</v>
      </c>
      <c r="CB122" s="590" t="s">
        <v>389</v>
      </c>
      <c r="CC122" s="590" t="s">
        <v>139</v>
      </c>
      <c r="CD122" s="590" t="s">
        <v>390</v>
      </c>
      <c r="CE122" s="590" t="s">
        <v>391</v>
      </c>
      <c r="CF122" s="590" t="s">
        <v>392</v>
      </c>
      <c r="CG122" s="591" t="s">
        <v>393</v>
      </c>
      <c r="CH122" s="592" t="s">
        <v>394</v>
      </c>
      <c r="CI122" s="592" t="s">
        <v>395</v>
      </c>
      <c r="CJ122" s="592" t="s">
        <v>396</v>
      </c>
      <c r="CK122" s="592" t="s">
        <v>397</v>
      </c>
      <c r="CL122" s="592" t="s">
        <v>398</v>
      </c>
      <c r="CM122" s="606" t="s">
        <v>399</v>
      </c>
      <c r="CN122" s="611" t="s">
        <v>400</v>
      </c>
    </row>
    <row r="124" spans="1:92">
      <c r="D124" t="str">
        <f>C11</f>
        <v>Oklahoma Cooperative Extension Service</v>
      </c>
      <c r="E124" s="593">
        <f>E17</f>
        <v>0</v>
      </c>
      <c r="F124" s="593">
        <f>E18</f>
        <v>0</v>
      </c>
      <c r="G124" s="593">
        <f>E19</f>
        <v>40942844</v>
      </c>
      <c r="H124" s="593">
        <f>E20</f>
        <v>0</v>
      </c>
      <c r="I124" s="593">
        <f>E21</f>
        <v>0</v>
      </c>
      <c r="J124" s="593">
        <f>E22</f>
        <v>0</v>
      </c>
      <c r="K124" s="593">
        <f>E23</f>
        <v>0</v>
      </c>
      <c r="L124" s="593">
        <f>E24</f>
        <v>0</v>
      </c>
      <c r="M124" s="594">
        <f>E25</f>
        <v>40942844</v>
      </c>
      <c r="N124" s="595"/>
      <c r="O124" s="593"/>
      <c r="P124" s="593" t="s">
        <v>320</v>
      </c>
      <c r="Q124" s="593"/>
      <c r="R124" s="593">
        <f>E30</f>
        <v>11800000</v>
      </c>
      <c r="S124" s="593">
        <f>E31</f>
        <v>29142844</v>
      </c>
      <c r="T124" s="593">
        <f>E32</f>
        <v>0</v>
      </c>
      <c r="U124" s="593">
        <f>+E33</f>
        <v>0</v>
      </c>
      <c r="V124" s="594">
        <f>E34</f>
        <v>40942844</v>
      </c>
      <c r="W124" s="596">
        <f t="shared" ref="W124" si="2">SUM(E124:L124)</f>
        <v>40942844</v>
      </c>
      <c r="X124" s="597">
        <f t="shared" ref="X124" si="3">W124-V124</f>
        <v>0</v>
      </c>
      <c r="Y124" s="598">
        <f>E50</f>
        <v>0</v>
      </c>
      <c r="Z124" s="599">
        <f>+E51</f>
        <v>0</v>
      </c>
      <c r="AA124" s="599">
        <f>+E52</f>
        <v>0</v>
      </c>
      <c r="AB124" s="599">
        <f>+E53</f>
        <v>0</v>
      </c>
      <c r="AC124" s="600">
        <f>+E54</f>
        <v>0</v>
      </c>
      <c r="AD124" s="601">
        <f>+E55</f>
        <v>0</v>
      </c>
      <c r="AE124" s="602">
        <f t="shared" ref="AE124" si="4">SUM(Y124:AC124)</f>
        <v>0</v>
      </c>
      <c r="AF124" s="601">
        <f>+E57</f>
        <v>0</v>
      </c>
      <c r="AG124" s="600">
        <f>+E58</f>
        <v>0</v>
      </c>
      <c r="AH124" s="600">
        <f>+E59</f>
        <v>0</v>
      </c>
      <c r="AI124" s="603">
        <f>+E60</f>
        <v>0</v>
      </c>
      <c r="AJ124" s="604">
        <f t="shared" ref="AJ124" si="5">SUM(AF124:AH124)</f>
        <v>0</v>
      </c>
      <c r="AK124" s="601">
        <f>+E62</f>
        <v>0</v>
      </c>
      <c r="AL124" s="600">
        <f>+E63</f>
        <v>40942844</v>
      </c>
      <c r="AM124" s="600">
        <f>+E64</f>
        <v>0</v>
      </c>
      <c r="AN124" s="600">
        <f>+E65</f>
        <v>0</v>
      </c>
      <c r="AO124" s="603">
        <f>+E66</f>
        <v>40942844</v>
      </c>
      <c r="AP124" s="604">
        <f t="shared" ref="AP124" si="6">SUM(AK124:AN124)</f>
        <v>40942844</v>
      </c>
      <c r="AQ124" s="598">
        <f>+E68</f>
        <v>0</v>
      </c>
      <c r="AR124" s="599">
        <f>+E69</f>
        <v>0</v>
      </c>
      <c r="AS124" s="599">
        <f>+E70</f>
        <v>0</v>
      </c>
      <c r="AT124" s="599">
        <f>+E71</f>
        <v>0</v>
      </c>
      <c r="AU124" s="599">
        <f>+E72</f>
        <v>0</v>
      </c>
      <c r="AV124" s="599">
        <f>+E73</f>
        <v>0</v>
      </c>
      <c r="AW124" s="599">
        <f>+E74</f>
        <v>0</v>
      </c>
      <c r="AX124" s="599">
        <f>+E75</f>
        <v>0</v>
      </c>
      <c r="AY124" s="598">
        <f>+E76</f>
        <v>0</v>
      </c>
      <c r="AZ124" s="604">
        <f t="shared" ref="AZ124" si="7">SUM(AQ124:AX124)</f>
        <v>0</v>
      </c>
      <c r="BA124" s="605"/>
      <c r="BB124" s="605"/>
      <c r="BC124" s="605"/>
      <c r="BD124" s="605" t="s">
        <v>320</v>
      </c>
      <c r="BE124" s="605"/>
      <c r="BF124" s="598">
        <f>+E83</f>
        <v>0</v>
      </c>
      <c r="BG124" s="599">
        <f>+E84</f>
        <v>0</v>
      </c>
      <c r="BH124" s="599">
        <f>+E85</f>
        <v>0</v>
      </c>
      <c r="BI124" s="599">
        <f>+E86</f>
        <v>0</v>
      </c>
      <c r="BJ124" s="599">
        <f>+E87</f>
        <v>0</v>
      </c>
      <c r="BK124" s="599">
        <f>+E88</f>
        <v>0</v>
      </c>
      <c r="BL124" s="599">
        <f>+E89</f>
        <v>0</v>
      </c>
      <c r="BM124" s="599">
        <f>+E90</f>
        <v>0</v>
      </c>
      <c r="BN124" s="598">
        <f>+E91</f>
        <v>0</v>
      </c>
      <c r="BO124" s="604">
        <f t="shared" ref="BO124" si="8">SUM(BF124:BM124)</f>
        <v>0</v>
      </c>
      <c r="BP124" s="601">
        <f>+E93</f>
        <v>0</v>
      </c>
      <c r="BQ124" s="600">
        <f>+E94</f>
        <v>0</v>
      </c>
      <c r="BR124" s="600">
        <f>+E95</f>
        <v>0</v>
      </c>
      <c r="BS124" s="600">
        <f>+E96</f>
        <v>0</v>
      </c>
      <c r="BT124" s="600">
        <f>+E97</f>
        <v>0</v>
      </c>
      <c r="BU124" s="601">
        <f>+E98</f>
        <v>0</v>
      </c>
      <c r="BV124" s="604">
        <f t="shared" ref="BV124" si="9">SUM(BP124:BT124)</f>
        <v>0</v>
      </c>
      <c r="BW124" s="599">
        <f>+E100</f>
        <v>0</v>
      </c>
      <c r="BX124" s="599">
        <f>+E101</f>
        <v>0</v>
      </c>
      <c r="BY124" s="599">
        <f>+E102</f>
        <v>0</v>
      </c>
      <c r="BZ124" s="599">
        <f>+E103</f>
        <v>0</v>
      </c>
      <c r="CA124" s="599">
        <f>+E104</f>
        <v>0</v>
      </c>
      <c r="CB124" s="599">
        <f>+E105</f>
        <v>0</v>
      </c>
      <c r="CC124" s="599">
        <f>+E106</f>
        <v>0</v>
      </c>
      <c r="CD124" s="599">
        <f>+E107</f>
        <v>0</v>
      </c>
      <c r="CE124" s="598">
        <f>+E108</f>
        <v>0</v>
      </c>
      <c r="CF124" s="598">
        <f>+E109</f>
        <v>0</v>
      </c>
      <c r="CG124" s="607">
        <f>SUM(BW124:CE124)</f>
        <v>0</v>
      </c>
      <c r="CH124" s="598">
        <f>+E111</f>
        <v>0</v>
      </c>
      <c r="CI124" s="599">
        <f>+E112</f>
        <v>0</v>
      </c>
      <c r="CJ124" s="601">
        <f>+E113</f>
        <v>0</v>
      </c>
      <c r="CK124" s="608">
        <f>+E114</f>
        <v>0</v>
      </c>
      <c r="CL124" s="609">
        <f>+E115</f>
        <v>0</v>
      </c>
      <c r="CM124" s="610">
        <f>SUM(CH124:CK124)</f>
        <v>0</v>
      </c>
      <c r="CN124" s="605">
        <f>+AD124+AI124+AO124+AY124+BN124+BU124+CF124+CL124</f>
        <v>40942844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zoomScale="75" workbookViewId="0">
      <selection activeCell="B21" sqref="B21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220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340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62</v>
      </c>
      <c r="B5" s="19"/>
      <c r="C5" s="19"/>
      <c r="D5" s="19"/>
    </row>
    <row r="6" spans="1:8" s="5" customFormat="1" ht="15.75">
      <c r="A6" s="19" t="s">
        <v>63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167</v>
      </c>
      <c r="B8" s="620" t="s">
        <v>423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64</v>
      </c>
      <c r="B10" s="117"/>
      <c r="C10" s="117"/>
      <c r="D10" s="169"/>
    </row>
    <row r="11" spans="1:8" s="1" customFormat="1" ht="15.75">
      <c r="A11" s="113" t="s">
        <v>65</v>
      </c>
      <c r="B11" s="119" t="s">
        <v>66</v>
      </c>
      <c r="C11" s="113" t="s">
        <v>341</v>
      </c>
      <c r="D11" s="170" t="s">
        <v>7</v>
      </c>
    </row>
    <row r="12" spans="1:8" ht="20.25" customHeight="1">
      <c r="A12" s="187">
        <v>1</v>
      </c>
      <c r="B12" s="172" t="s">
        <v>126</v>
      </c>
      <c r="C12" s="173"/>
      <c r="D12" s="174"/>
    </row>
    <row r="13" spans="1:8" s="9" customFormat="1" ht="20.25" customHeight="1">
      <c r="A13" s="188" t="s">
        <v>114</v>
      </c>
      <c r="B13" s="132" t="s">
        <v>119</v>
      </c>
      <c r="C13" s="233">
        <v>0</v>
      </c>
      <c r="D13" s="176">
        <f>C13/C26</f>
        <v>0</v>
      </c>
    </row>
    <row r="14" spans="1:8" ht="20.25" customHeight="1">
      <c r="A14" s="188" t="s">
        <v>115</v>
      </c>
      <c r="B14" s="132" t="s">
        <v>120</v>
      </c>
      <c r="C14" s="177">
        <v>17191817</v>
      </c>
      <c r="D14" s="176">
        <f t="shared" ref="D14:D19" si="0">C14/C$26</f>
        <v>0.41989796800632606</v>
      </c>
      <c r="H14" s="619"/>
    </row>
    <row r="15" spans="1:8" ht="20.25" customHeight="1">
      <c r="A15" s="188" t="s">
        <v>116</v>
      </c>
      <c r="B15" s="132" t="s">
        <v>121</v>
      </c>
      <c r="C15" s="177">
        <v>5032661</v>
      </c>
      <c r="D15" s="176">
        <f t="shared" si="0"/>
        <v>0.12291918460769359</v>
      </c>
    </row>
    <row r="16" spans="1:8" ht="20.25" customHeight="1">
      <c r="A16" s="188" t="s">
        <v>117</v>
      </c>
      <c r="B16" s="132" t="s">
        <v>122</v>
      </c>
      <c r="C16" s="177">
        <v>10839309</v>
      </c>
      <c r="D16" s="176">
        <f t="shared" si="0"/>
        <v>0.26474245413923858</v>
      </c>
    </row>
    <row r="17" spans="1:11" ht="20.25" customHeight="1">
      <c r="A17" s="188" t="s">
        <v>118</v>
      </c>
      <c r="B17" s="132" t="s">
        <v>123</v>
      </c>
      <c r="C17" s="177">
        <v>0</v>
      </c>
      <c r="D17" s="176">
        <f t="shared" si="0"/>
        <v>0</v>
      </c>
    </row>
    <row r="18" spans="1:11" ht="20.25" customHeight="1">
      <c r="A18" s="188"/>
      <c r="B18" s="178" t="s">
        <v>143</v>
      </c>
      <c r="C18" s="247">
        <f>SUM(C13:C17)</f>
        <v>33063787</v>
      </c>
      <c r="D18" s="663">
        <f t="shared" si="0"/>
        <v>0.80755960675325822</v>
      </c>
      <c r="K18" s="619"/>
    </row>
    <row r="19" spans="1:11" ht="20.25" customHeight="1">
      <c r="A19" s="188">
        <v>2</v>
      </c>
      <c r="B19" s="132" t="s">
        <v>67</v>
      </c>
      <c r="C19" s="181">
        <v>1305352</v>
      </c>
      <c r="D19" s="182">
        <f t="shared" si="0"/>
        <v>3.1882299138770137E-2</v>
      </c>
    </row>
    <row r="20" spans="1:11" ht="20.25" customHeight="1">
      <c r="A20" s="188">
        <v>3</v>
      </c>
      <c r="B20" s="132" t="s">
        <v>55</v>
      </c>
      <c r="C20" s="177">
        <v>14891</v>
      </c>
      <c r="D20" s="176">
        <f>C20/C26</f>
        <v>3.6370214047661172E-4</v>
      </c>
    </row>
    <row r="21" spans="1:11" ht="20.25" customHeight="1">
      <c r="A21" s="188">
        <v>4</v>
      </c>
      <c r="B21" s="132" t="s">
        <v>430</v>
      </c>
      <c r="C21" s="177">
        <v>4503086</v>
      </c>
      <c r="D21" s="176">
        <f>C21/C26</f>
        <v>0.10998468987645313</v>
      </c>
    </row>
    <row r="22" spans="1:11" ht="20.25" customHeight="1">
      <c r="A22" s="188">
        <v>5</v>
      </c>
      <c r="B22" s="132" t="s">
        <v>69</v>
      </c>
      <c r="C22" s="177">
        <v>2047935</v>
      </c>
      <c r="D22" s="176">
        <f>C22/C26</f>
        <v>5.001936357913974E-2</v>
      </c>
    </row>
    <row r="23" spans="1:11" ht="20.25" customHeight="1">
      <c r="A23" s="188">
        <v>6</v>
      </c>
      <c r="B23" s="132" t="s">
        <v>70</v>
      </c>
      <c r="C23" s="177">
        <v>7793</v>
      </c>
      <c r="D23" s="176">
        <f>C23/C26</f>
        <v>1.903385119021043E-4</v>
      </c>
    </row>
    <row r="24" spans="1:11" ht="20.25" customHeight="1">
      <c r="A24" s="188">
        <v>7</v>
      </c>
      <c r="B24" s="132" t="s">
        <v>71</v>
      </c>
      <c r="C24" s="177">
        <v>0</v>
      </c>
      <c r="D24" s="176">
        <f>C24/C26</f>
        <v>0</v>
      </c>
    </row>
    <row r="25" spans="1:11" ht="20.25" customHeight="1">
      <c r="A25" s="125">
        <v>8</v>
      </c>
      <c r="B25" s="155" t="s">
        <v>72</v>
      </c>
      <c r="C25" s="657">
        <v>0</v>
      </c>
      <c r="D25" s="184">
        <f>C25/C26</f>
        <v>0</v>
      </c>
    </row>
    <row r="26" spans="1:11" s="1" customFormat="1" ht="25.5" customHeight="1">
      <c r="A26" s="113"/>
      <c r="B26" s="121" t="s">
        <v>73</v>
      </c>
      <c r="C26" s="234">
        <f>C18+C19+C20+C21+C22+C23+C24+C25</f>
        <v>40942844</v>
      </c>
      <c r="D26" s="186">
        <f>D18+D19+D20+D21+D22+D23+D24+D25</f>
        <v>1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233</v>
      </c>
      <c r="C28" s="330"/>
      <c r="D28" s="354"/>
      <c r="E28" s="358"/>
    </row>
    <row r="29" spans="1:11" ht="15.75">
      <c r="B29" s="436" t="s">
        <v>291</v>
      </c>
    </row>
    <row r="30" spans="1:11" ht="39.75" customHeight="1">
      <c r="B30" s="702" t="s">
        <v>292</v>
      </c>
      <c r="C30" s="703"/>
      <c r="D30" s="703"/>
    </row>
    <row r="31" spans="1:11" ht="15.75">
      <c r="B31" s="20" t="s">
        <v>269</v>
      </c>
      <c r="C31" s="140">
        <f>'Schedule A - 1'!E25</f>
        <v>40942844</v>
      </c>
    </row>
    <row r="32" spans="1:11" ht="16.5" thickBot="1">
      <c r="B32" s="5" t="s">
        <v>270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topLeftCell="A15" zoomScale="75" workbookViewId="0">
      <selection activeCell="C40" sqref="C40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220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340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74</v>
      </c>
      <c r="B6" s="19"/>
      <c r="C6" s="19"/>
      <c r="D6" s="19"/>
      <c r="E6" s="16"/>
    </row>
    <row r="7" spans="1:6" s="7" customFormat="1" ht="18" customHeight="1">
      <c r="A7" s="19" t="s">
        <v>148</v>
      </c>
      <c r="B7" s="19"/>
      <c r="C7" s="19"/>
      <c r="D7" s="19"/>
      <c r="E7" s="18"/>
      <c r="F7" s="260" t="s">
        <v>233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1" t="s">
        <v>424</v>
      </c>
      <c r="B9" s="658"/>
      <c r="C9" s="704"/>
      <c r="D9" s="705"/>
      <c r="E9" s="20"/>
      <c r="F9" s="261" t="s">
        <v>234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149</v>
      </c>
      <c r="B11" s="189"/>
      <c r="C11" s="190" t="s">
        <v>341</v>
      </c>
      <c r="D11" s="191" t="s">
        <v>7</v>
      </c>
      <c r="E11" s="20"/>
      <c r="F11" s="257"/>
    </row>
    <row r="12" spans="1:6" ht="15" customHeight="1">
      <c r="A12" s="192" t="s">
        <v>402</v>
      </c>
      <c r="B12" s="664"/>
      <c r="C12" s="193">
        <v>14500000</v>
      </c>
      <c r="D12" s="194"/>
      <c r="E12" s="20"/>
      <c r="F12" s="258"/>
    </row>
    <row r="13" spans="1:6" ht="15" customHeight="1">
      <c r="A13" s="195" t="s">
        <v>78</v>
      </c>
      <c r="B13" s="244"/>
      <c r="C13" s="196">
        <v>0</v>
      </c>
      <c r="D13" s="197"/>
      <c r="E13" s="20"/>
      <c r="F13" s="258"/>
    </row>
    <row r="14" spans="1:6" ht="15" customHeight="1">
      <c r="A14" s="198" t="s">
        <v>403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410</v>
      </c>
      <c r="B15" s="665"/>
      <c r="C15" s="202">
        <f>C12-C13</f>
        <v>14500000</v>
      </c>
      <c r="D15" s="315" t="s">
        <v>244</v>
      </c>
      <c r="E15" s="203"/>
      <c r="F15" s="258"/>
    </row>
    <row r="16" spans="1:6" s="1" customFormat="1" ht="15" customHeight="1">
      <c r="A16" s="198" t="s">
        <v>409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253</v>
      </c>
      <c r="B17" s="666"/>
      <c r="C17" s="129">
        <v>29142844</v>
      </c>
      <c r="D17" s="130">
        <f t="shared" ref="D17:D30" si="0">C17/C$31</f>
        <v>0.87142241850005342</v>
      </c>
      <c r="E17" s="203"/>
      <c r="F17" s="265" t="s">
        <v>247</v>
      </c>
    </row>
    <row r="18" spans="1:6" s="1" customFormat="1" ht="15" customHeight="1">
      <c r="A18" s="236" t="s">
        <v>240</v>
      </c>
      <c r="B18" s="236"/>
      <c r="C18" s="266">
        <v>0</v>
      </c>
      <c r="D18" s="130">
        <f t="shared" si="0"/>
        <v>0</v>
      </c>
      <c r="E18" s="203"/>
      <c r="F18" s="265" t="s">
        <v>294</v>
      </c>
    </row>
    <row r="19" spans="1:6" s="10" customFormat="1" ht="15" customHeight="1">
      <c r="A19" s="207" t="s">
        <v>241</v>
      </c>
      <c r="B19" s="667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242</v>
      </c>
      <c r="B20" s="667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152</v>
      </c>
      <c r="B21" s="667"/>
      <c r="C21" s="168">
        <v>0</v>
      </c>
      <c r="D21" s="134">
        <f t="shared" si="0"/>
        <v>0</v>
      </c>
      <c r="E21" s="203"/>
      <c r="F21" s="258" t="s">
        <v>245</v>
      </c>
    </row>
    <row r="22" spans="1:6" ht="15" customHeight="1">
      <c r="A22" s="207" t="s">
        <v>150</v>
      </c>
      <c r="B22" s="667"/>
      <c r="C22" s="168">
        <v>0</v>
      </c>
      <c r="D22" s="134">
        <f t="shared" si="0"/>
        <v>0</v>
      </c>
      <c r="E22" s="20"/>
      <c r="F22" s="258" t="s">
        <v>245</v>
      </c>
    </row>
    <row r="23" spans="1:6" ht="15" customHeight="1">
      <c r="A23" s="207" t="s">
        <v>293</v>
      </c>
      <c r="B23" s="667"/>
      <c r="C23" s="168">
        <v>0</v>
      </c>
      <c r="D23" s="134">
        <f t="shared" si="0"/>
        <v>0</v>
      </c>
      <c r="E23" s="20"/>
      <c r="F23" s="258"/>
    </row>
    <row r="24" spans="1:6" ht="15" customHeight="1">
      <c r="A24" s="208" t="s">
        <v>211</v>
      </c>
      <c r="B24" s="668"/>
      <c r="C24" s="168">
        <v>0</v>
      </c>
      <c r="D24" s="209">
        <f t="shared" si="0"/>
        <v>0</v>
      </c>
      <c r="E24" s="20"/>
      <c r="F24" s="258"/>
    </row>
    <row r="25" spans="1:6" ht="15" customHeight="1">
      <c r="A25" s="208" t="s">
        <v>236</v>
      </c>
      <c r="B25" s="669"/>
      <c r="C25" s="129">
        <v>0</v>
      </c>
      <c r="D25" s="209">
        <f t="shared" si="0"/>
        <v>0</v>
      </c>
      <c r="E25" s="20"/>
      <c r="F25" s="258"/>
    </row>
    <row r="26" spans="1:6" ht="15" customHeight="1">
      <c r="A26" s="207" t="s">
        <v>145</v>
      </c>
      <c r="B26" s="670"/>
      <c r="C26" s="129">
        <v>0</v>
      </c>
      <c r="D26" s="134">
        <f t="shared" si="0"/>
        <v>0</v>
      </c>
      <c r="E26" s="20"/>
      <c r="F26" s="258"/>
    </row>
    <row r="27" spans="1:6" ht="15" customHeight="1">
      <c r="A27" s="207" t="s">
        <v>146</v>
      </c>
      <c r="B27" s="670"/>
      <c r="C27" s="129">
        <v>0</v>
      </c>
      <c r="D27" s="134">
        <f t="shared" si="0"/>
        <v>0</v>
      </c>
      <c r="E27" s="20"/>
      <c r="F27" s="258" t="s">
        <v>246</v>
      </c>
    </row>
    <row r="28" spans="1:6" ht="15" customHeight="1">
      <c r="A28" s="207" t="s">
        <v>147</v>
      </c>
      <c r="B28" s="670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243</v>
      </c>
      <c r="B29" s="670"/>
      <c r="C29" s="129">
        <v>4300000</v>
      </c>
      <c r="D29" s="134">
        <f t="shared" si="0"/>
        <v>0.12857758149994661</v>
      </c>
      <c r="E29" s="20"/>
      <c r="F29" s="258"/>
    </row>
    <row r="30" spans="1:6" ht="15" customHeight="1">
      <c r="A30" s="360"/>
      <c r="B30" s="671"/>
      <c r="C30" s="129"/>
      <c r="D30" s="130">
        <f t="shared" si="0"/>
        <v>0</v>
      </c>
      <c r="E30" s="20"/>
      <c r="F30" s="361" t="s">
        <v>314</v>
      </c>
    </row>
    <row r="31" spans="1:6" ht="15" customHeight="1">
      <c r="A31" s="201" t="s">
        <v>405</v>
      </c>
      <c r="B31" s="665"/>
      <c r="C31" s="202">
        <f>SUM(C17:C30)</f>
        <v>33442844</v>
      </c>
      <c r="D31" s="210">
        <f>SUM(D17:D30)</f>
        <v>1</v>
      </c>
      <c r="E31" s="20"/>
      <c r="F31" s="258"/>
    </row>
    <row r="32" spans="1:6" ht="15" customHeight="1">
      <c r="A32" s="201" t="s">
        <v>124</v>
      </c>
      <c r="B32" s="665"/>
      <c r="C32" s="202">
        <f>C15+C31</f>
        <v>47942844</v>
      </c>
      <c r="D32" s="315" t="s">
        <v>244</v>
      </c>
      <c r="E32" s="20"/>
      <c r="F32" s="258"/>
    </row>
    <row r="33" spans="1:6" ht="15" customHeight="1">
      <c r="A33" s="201" t="s">
        <v>407</v>
      </c>
      <c r="B33" s="665"/>
      <c r="C33" s="202">
        <f>'Schedule B - 1'!C26</f>
        <v>40942844</v>
      </c>
      <c r="D33" s="315" t="s">
        <v>244</v>
      </c>
      <c r="E33" s="20"/>
      <c r="F33" s="258"/>
    </row>
    <row r="34" spans="1:6" ht="15" customHeight="1" thickBot="1">
      <c r="A34" s="211" t="s">
        <v>406</v>
      </c>
      <c r="B34" s="137"/>
      <c r="C34" s="138">
        <f>C32-C33</f>
        <v>7000000</v>
      </c>
      <c r="D34" s="341" t="s">
        <v>244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325</v>
      </c>
      <c r="B36" s="549"/>
      <c r="C36" s="550"/>
      <c r="D36" s="551"/>
      <c r="E36" s="672"/>
      <c r="F36" s="22"/>
    </row>
    <row r="37" spans="1:6" ht="15" customHeight="1" thickBot="1">
      <c r="A37" s="552" t="s">
        <v>196</v>
      </c>
      <c r="B37" s="553" t="s">
        <v>202</v>
      </c>
      <c r="C37" s="553" t="s">
        <v>197</v>
      </c>
      <c r="D37" s="554" t="s">
        <v>198</v>
      </c>
      <c r="E37" s="676"/>
      <c r="F37" s="22"/>
    </row>
    <row r="38" spans="1:6" ht="15" customHeight="1">
      <c r="A38" s="555" t="s">
        <v>199</v>
      </c>
      <c r="B38" s="556">
        <v>0</v>
      </c>
      <c r="C38" s="556">
        <v>0</v>
      </c>
      <c r="D38" s="557">
        <f>SUM(B38:C38)</f>
        <v>0</v>
      </c>
      <c r="E38" s="559"/>
      <c r="F38" s="22"/>
    </row>
    <row r="39" spans="1:6" ht="15" customHeight="1">
      <c r="A39" s="558" t="s">
        <v>200</v>
      </c>
      <c r="B39" s="559">
        <v>0</v>
      </c>
      <c r="C39" s="560">
        <v>0</v>
      </c>
      <c r="D39" s="561">
        <f>SUM(B39:C39)</f>
        <v>0</v>
      </c>
      <c r="E39" s="559"/>
      <c r="F39" s="480" t="s">
        <v>337</v>
      </c>
    </row>
    <row r="40" spans="1:6" ht="15" customHeight="1">
      <c r="A40" s="562" t="s">
        <v>201</v>
      </c>
      <c r="B40" s="563">
        <f>SUM(B38:B39)</f>
        <v>0</v>
      </c>
      <c r="C40" s="563">
        <f>SUM(C38:C39)</f>
        <v>0</v>
      </c>
      <c r="D40" s="564">
        <f>SUM(D38:D39)</f>
        <v>0</v>
      </c>
      <c r="E40" s="559"/>
      <c r="F40" s="22"/>
    </row>
    <row r="41" spans="1:6" ht="17.25" customHeight="1" thickBot="1">
      <c r="A41" s="565" t="s">
        <v>326</v>
      </c>
      <c r="B41" s="566">
        <f>C23-B40</f>
        <v>0</v>
      </c>
      <c r="C41" s="567" t="s">
        <v>210</v>
      </c>
      <c r="D41" s="568" t="s">
        <v>210</v>
      </c>
      <c r="E41" s="676"/>
      <c r="F41" s="480" t="s">
        <v>327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257</v>
      </c>
      <c r="B44" s="673"/>
      <c r="C44" s="148"/>
      <c r="D44" s="124"/>
      <c r="E44" s="20"/>
      <c r="F44" s="22"/>
    </row>
    <row r="45" spans="1:6" ht="15" customHeight="1">
      <c r="A45" s="317" t="s">
        <v>251</v>
      </c>
      <c r="B45" s="674"/>
      <c r="C45" s="318">
        <f>'Schedule A - 1'!E30</f>
        <v>11800000</v>
      </c>
      <c r="D45" s="23"/>
      <c r="E45" s="20"/>
      <c r="F45" s="22"/>
    </row>
    <row r="46" spans="1:6" ht="15" customHeight="1">
      <c r="A46" s="317" t="s">
        <v>250</v>
      </c>
      <c r="B46" s="674"/>
      <c r="C46" s="318">
        <f>SUM(C20:C29)</f>
        <v>4300000</v>
      </c>
      <c r="D46" s="23"/>
      <c r="E46" s="20"/>
      <c r="F46" s="22"/>
    </row>
    <row r="47" spans="1:6" ht="15" customHeight="1">
      <c r="A47" s="317" t="s">
        <v>421</v>
      </c>
      <c r="B47" s="677"/>
      <c r="C47" s="318">
        <f>+C15-C34</f>
        <v>7500000</v>
      </c>
      <c r="D47" s="23"/>
      <c r="E47" s="20"/>
      <c r="F47" s="22"/>
    </row>
    <row r="48" spans="1:6" ht="15" customHeight="1" thickBot="1">
      <c r="A48" s="319" t="s">
        <v>252</v>
      </c>
      <c r="B48" s="675"/>
      <c r="C48" s="316">
        <f>+C45-(C46+C47)</f>
        <v>0</v>
      </c>
      <c r="D48" s="320"/>
      <c r="E48" s="20"/>
      <c r="F48" s="480" t="s">
        <v>339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328</v>
      </c>
      <c r="B52" s="569"/>
      <c r="D52" t="s">
        <v>317</v>
      </c>
    </row>
    <row r="53" spans="1:9" ht="38.25" customHeight="1">
      <c r="A53" s="473" t="s">
        <v>306</v>
      </c>
      <c r="B53" s="474" t="s">
        <v>307</v>
      </c>
      <c r="C53" s="473" t="s">
        <v>308</v>
      </c>
      <c r="D53" s="473" t="s">
        <v>309</v>
      </c>
      <c r="E53" s="473" t="s">
        <v>310</v>
      </c>
      <c r="F53" s="473" t="s">
        <v>311</v>
      </c>
      <c r="G53" s="473" t="s">
        <v>312</v>
      </c>
      <c r="H53" s="462"/>
      <c r="I53" s="463"/>
    </row>
    <row r="54" spans="1:9" ht="15" customHeight="1">
      <c r="A54" s="470">
        <f>B38</f>
        <v>0</v>
      </c>
      <c r="B54" s="469">
        <f>B39</f>
        <v>0</v>
      </c>
      <c r="C54" s="470">
        <f>B40</f>
        <v>0</v>
      </c>
      <c r="D54" s="621" t="s">
        <v>315</v>
      </c>
      <c r="E54" s="470">
        <f>C38</f>
        <v>0</v>
      </c>
      <c r="F54" s="470">
        <f>C39</f>
        <v>0</v>
      </c>
      <c r="G54" s="471">
        <f>C40</f>
        <v>0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6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220</v>
      </c>
      <c r="C1" s="77"/>
      <c r="D1" s="77"/>
      <c r="E1" s="77"/>
    </row>
    <row r="2" spans="1:7" ht="18.75">
      <c r="B2" s="17" t="s">
        <v>321</v>
      </c>
      <c r="C2" s="77"/>
      <c r="D2" s="77"/>
      <c r="E2" s="77"/>
    </row>
    <row r="3" spans="1:7" ht="15.75">
      <c r="B3" s="19" t="s">
        <v>195</v>
      </c>
      <c r="C3" s="77"/>
      <c r="D3" s="77"/>
      <c r="E3" s="77"/>
    </row>
    <row r="5" spans="1:7" ht="15.75">
      <c r="A5" s="5"/>
      <c r="B5" s="113" t="s">
        <v>156</v>
      </c>
      <c r="C5" s="706"/>
      <c r="D5" s="707"/>
      <c r="E5" s="708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196</v>
      </c>
      <c r="C8" s="219" t="s">
        <v>202</v>
      </c>
      <c r="D8" s="219" t="s">
        <v>197</v>
      </c>
      <c r="E8" s="219" t="s">
        <v>198</v>
      </c>
      <c r="F8" s="220"/>
      <c r="G8" s="5"/>
    </row>
    <row r="9" spans="1:7" ht="15.75">
      <c r="A9" s="217"/>
      <c r="B9" s="221" t="s">
        <v>199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200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201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209</v>
      </c>
      <c r="C13" s="227">
        <f>'Revised Schedule C - C1'!C23</f>
        <v>0</v>
      </c>
      <c r="D13" s="228" t="s">
        <v>210</v>
      </c>
      <c r="E13" s="228" t="s">
        <v>210</v>
      </c>
      <c r="F13" s="220"/>
      <c r="G13" s="5"/>
    </row>
    <row r="14" spans="1:7" ht="16.5" thickBot="1">
      <c r="A14" s="217"/>
      <c r="B14" s="223" t="s">
        <v>214</v>
      </c>
      <c r="C14" s="229">
        <f>+C11-C13</f>
        <v>0</v>
      </c>
      <c r="D14" s="228" t="s">
        <v>210</v>
      </c>
      <c r="E14" s="228" t="s">
        <v>210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213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318</v>
      </c>
      <c r="C19" s="5"/>
      <c r="D19" s="5"/>
      <c r="E19" s="5"/>
      <c r="F19" s="5"/>
      <c r="G19" s="5"/>
    </row>
    <row r="20" spans="1:9" ht="31.5" customHeight="1">
      <c r="A20" s="223"/>
      <c r="B20" s="709" t="s">
        <v>319</v>
      </c>
      <c r="C20" s="710"/>
      <c r="D20" s="710"/>
      <c r="E20" s="710"/>
      <c r="F20" s="710"/>
      <c r="G20" s="5"/>
    </row>
    <row r="23" spans="1:9">
      <c r="A23" s="9"/>
      <c r="B23" s="9"/>
    </row>
    <row r="24" spans="1:9" ht="13.5" thickBot="1">
      <c r="A24" s="9"/>
      <c r="B24" s="468" t="s">
        <v>316</v>
      </c>
      <c r="D24" t="s">
        <v>317</v>
      </c>
    </row>
    <row r="25" spans="1:9" ht="45">
      <c r="A25" s="461"/>
      <c r="B25" s="473" t="s">
        <v>306</v>
      </c>
      <c r="C25" s="474" t="s">
        <v>307</v>
      </c>
      <c r="D25" s="473" t="s">
        <v>308</v>
      </c>
      <c r="E25" s="473" t="s">
        <v>309</v>
      </c>
      <c r="F25" s="473" t="s">
        <v>310</v>
      </c>
      <c r="G25" s="473" t="s">
        <v>311</v>
      </c>
      <c r="H25" s="473" t="s">
        <v>312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315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220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340</v>
      </c>
      <c r="B3" s="17"/>
      <c r="C3" s="17"/>
      <c r="D3" s="17"/>
      <c r="E3" s="17"/>
      <c r="F3" s="17"/>
    </row>
    <row r="4" spans="1:6" s="7" customFormat="1" ht="18.75">
      <c r="A4" s="17" t="s">
        <v>125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128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1" t="s">
        <v>425</v>
      </c>
      <c r="B9" s="659"/>
      <c r="C9" s="658"/>
      <c r="D9" s="652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341</v>
      </c>
      <c r="F12" s="121" t="s">
        <v>7</v>
      </c>
    </row>
    <row r="13" spans="1:6" ht="15.75">
      <c r="A13" s="122"/>
      <c r="B13" s="123" t="s">
        <v>129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0</v>
      </c>
      <c r="F14" s="130">
        <f>E14/E$22</f>
        <v>0</v>
      </c>
    </row>
    <row r="15" spans="1:6" ht="19.5" customHeight="1">
      <c r="A15" s="125"/>
      <c r="B15" s="146"/>
      <c r="C15" s="131" t="s">
        <v>11</v>
      </c>
      <c r="D15" s="132"/>
      <c r="E15" s="177">
        <v>0</v>
      </c>
      <c r="F15" s="134">
        <f t="shared" ref="F15:F21" si="0">E15/E$22</f>
        <v>0</v>
      </c>
    </row>
    <row r="16" spans="1:6" ht="19.5" customHeight="1">
      <c r="A16" s="125"/>
      <c r="B16" s="146"/>
      <c r="C16" s="131" t="s">
        <v>12</v>
      </c>
      <c r="D16" s="132"/>
      <c r="E16" s="177">
        <v>13714019</v>
      </c>
      <c r="F16" s="134">
        <f t="shared" si="0"/>
        <v>1</v>
      </c>
    </row>
    <row r="17" spans="1:6" ht="19.5" customHeight="1">
      <c r="A17" s="125"/>
      <c r="B17" s="126"/>
      <c r="C17" s="131" t="s">
        <v>13</v>
      </c>
      <c r="D17" s="132"/>
      <c r="E17" s="177">
        <v>0</v>
      </c>
      <c r="F17" s="134">
        <f t="shared" si="0"/>
        <v>0</v>
      </c>
    </row>
    <row r="18" spans="1:6" ht="19.5" customHeight="1">
      <c r="A18" s="125"/>
      <c r="B18" s="126"/>
      <c r="C18" s="131" t="s">
        <v>14</v>
      </c>
      <c r="D18" s="132"/>
      <c r="E18" s="177">
        <v>0</v>
      </c>
      <c r="F18" s="134">
        <f t="shared" si="0"/>
        <v>0</v>
      </c>
    </row>
    <row r="19" spans="1:6" ht="19.5" customHeight="1">
      <c r="A19" s="125"/>
      <c r="B19" s="146"/>
      <c r="C19" s="131" t="s">
        <v>15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16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17</v>
      </c>
      <c r="D21" s="132"/>
      <c r="E21" s="177">
        <v>0</v>
      </c>
      <c r="F21" s="134">
        <f t="shared" si="0"/>
        <v>0</v>
      </c>
    </row>
    <row r="22" spans="1:6" s="1" customFormat="1" ht="19.5" customHeight="1">
      <c r="A22" s="135">
        <v>21</v>
      </c>
      <c r="B22" s="136"/>
      <c r="C22" s="136" t="s">
        <v>130</v>
      </c>
      <c r="D22" s="137"/>
      <c r="E22" s="234">
        <f>SUM(E14:E21)</f>
        <v>13714019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19</v>
      </c>
      <c r="B24" s="343"/>
      <c r="C24" s="117"/>
      <c r="D24" s="117"/>
      <c r="E24" s="117"/>
      <c r="F24" s="118"/>
    </row>
    <row r="25" spans="1:6" ht="15.75">
      <c r="A25" s="113" t="s">
        <v>20</v>
      </c>
      <c r="B25" s="119" t="s">
        <v>21</v>
      </c>
      <c r="C25" s="120"/>
      <c r="D25" s="120"/>
      <c r="E25" s="113" t="s">
        <v>341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131</v>
      </c>
      <c r="C27" s="127"/>
      <c r="D27" s="128"/>
      <c r="E27" s="233">
        <v>13714019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24</v>
      </c>
      <c r="D29" s="137"/>
      <c r="E29" s="234">
        <f>SUM(E27:E28)</f>
        <v>13714019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topLeftCell="A4" zoomScale="75" zoomScaleNormal="75" workbookViewId="0">
      <selection activeCell="C29" sqref="C29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220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340</v>
      </c>
      <c r="B5" s="17"/>
      <c r="C5" s="17"/>
      <c r="D5" s="17"/>
      <c r="E5" s="18"/>
    </row>
    <row r="6" spans="1:5" s="7" customFormat="1" ht="18.75">
      <c r="A6" s="17" t="s">
        <v>125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62</v>
      </c>
      <c r="B8" s="19"/>
      <c r="C8" s="19"/>
      <c r="D8" s="19"/>
      <c r="E8" s="20"/>
    </row>
    <row r="9" spans="1:5" s="5" customFormat="1" ht="15.75">
      <c r="A9" s="19" t="s">
        <v>77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1" t="s">
        <v>426</v>
      </c>
      <c r="B11" s="652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64</v>
      </c>
      <c r="B13" s="117"/>
      <c r="C13" s="117"/>
      <c r="D13" s="118"/>
      <c r="E13" s="20"/>
    </row>
    <row r="14" spans="1:5" s="1" customFormat="1" ht="15.75">
      <c r="A14" s="113" t="s">
        <v>65</v>
      </c>
      <c r="B14" s="119" t="s">
        <v>66</v>
      </c>
      <c r="C14" s="113" t="s">
        <v>341</v>
      </c>
      <c r="D14" s="121" t="s">
        <v>7</v>
      </c>
      <c r="E14" s="203"/>
    </row>
    <row r="15" spans="1:5" ht="20.25" customHeight="1">
      <c r="A15" s="187">
        <v>1</v>
      </c>
      <c r="B15" s="171" t="s">
        <v>126</v>
      </c>
      <c r="C15" s="237"/>
      <c r="D15" s="238"/>
      <c r="E15" s="20"/>
    </row>
    <row r="16" spans="1:5" s="9" customFormat="1" ht="20.25" customHeight="1">
      <c r="A16" s="188" t="s">
        <v>114</v>
      </c>
      <c r="B16" s="180" t="s">
        <v>119</v>
      </c>
      <c r="C16" s="175">
        <v>0</v>
      </c>
      <c r="D16" s="134">
        <f>C16/C$29</f>
        <v>0</v>
      </c>
      <c r="E16" s="146"/>
    </row>
    <row r="17" spans="1:5" ht="20.25" customHeight="1">
      <c r="A17" s="188" t="s">
        <v>115</v>
      </c>
      <c r="B17" s="180" t="s">
        <v>120</v>
      </c>
      <c r="C17" s="177">
        <v>7291438</v>
      </c>
      <c r="D17" s="134">
        <f t="shared" ref="D17:D28" si="0">C17/C$29</f>
        <v>0.53167769419015676</v>
      </c>
      <c r="E17" s="20"/>
    </row>
    <row r="18" spans="1:5" ht="20.25" customHeight="1">
      <c r="A18" s="188" t="s">
        <v>116</v>
      </c>
      <c r="B18" s="180" t="s">
        <v>121</v>
      </c>
      <c r="C18" s="177">
        <v>1530388</v>
      </c>
      <c r="D18" s="134">
        <f t="shared" si="0"/>
        <v>0.11159296191729062</v>
      </c>
      <c r="E18" s="20"/>
    </row>
    <row r="19" spans="1:5" ht="20.25" customHeight="1">
      <c r="A19" s="188" t="s">
        <v>117</v>
      </c>
      <c r="B19" s="180" t="s">
        <v>122</v>
      </c>
      <c r="C19" s="177">
        <v>2313921</v>
      </c>
      <c r="D19" s="134">
        <f t="shared" si="0"/>
        <v>0.16872668763256052</v>
      </c>
      <c r="E19" s="20"/>
    </row>
    <row r="20" spans="1:5" ht="20.25" customHeight="1">
      <c r="A20" s="188" t="s">
        <v>118</v>
      </c>
      <c r="B20" s="180" t="s">
        <v>123</v>
      </c>
      <c r="C20" s="177">
        <v>100000</v>
      </c>
      <c r="D20" s="134">
        <f t="shared" si="0"/>
        <v>7.2918084771502797E-3</v>
      </c>
      <c r="E20" s="20"/>
    </row>
    <row r="21" spans="1:5" ht="20.25" customHeight="1">
      <c r="A21" s="188"/>
      <c r="B21" s="178" t="s">
        <v>127</v>
      </c>
      <c r="C21" s="242">
        <f>SUM(C16:C20)</f>
        <v>11235747</v>
      </c>
      <c r="D21" s="662">
        <f t="shared" si="0"/>
        <v>0.81928915221715826</v>
      </c>
      <c r="E21" s="20"/>
    </row>
    <row r="22" spans="1:5" ht="20.25" customHeight="1">
      <c r="A22" s="188">
        <v>2</v>
      </c>
      <c r="B22" s="180" t="s">
        <v>67</v>
      </c>
      <c r="C22" s="181">
        <v>967283</v>
      </c>
      <c r="D22" s="130">
        <f t="shared" si="0"/>
        <v>7.0532423792033533E-2</v>
      </c>
      <c r="E22" s="20"/>
    </row>
    <row r="23" spans="1:5" ht="20.25" customHeight="1">
      <c r="A23" s="188">
        <v>3</v>
      </c>
      <c r="B23" s="180" t="s">
        <v>55</v>
      </c>
      <c r="C23" s="177">
        <v>0</v>
      </c>
      <c r="D23" s="134">
        <f t="shared" si="0"/>
        <v>0</v>
      </c>
      <c r="E23" s="20"/>
    </row>
    <row r="24" spans="1:5" ht="20.25" customHeight="1">
      <c r="A24" s="188">
        <v>4</v>
      </c>
      <c r="B24" s="180" t="s">
        <v>68</v>
      </c>
      <c r="C24" s="177">
        <v>975989</v>
      </c>
      <c r="D24" s="134">
        <f t="shared" si="0"/>
        <v>7.1167248638054237E-2</v>
      </c>
      <c r="E24" s="20"/>
    </row>
    <row r="25" spans="1:5" ht="20.25" customHeight="1">
      <c r="A25" s="188">
        <v>5</v>
      </c>
      <c r="B25" s="180" t="s">
        <v>69</v>
      </c>
      <c r="C25" s="177">
        <v>265000</v>
      </c>
      <c r="D25" s="134">
        <f t="shared" si="0"/>
        <v>1.9323292464448243E-2</v>
      </c>
      <c r="E25" s="20"/>
    </row>
    <row r="26" spans="1:5" ht="20.25" customHeight="1">
      <c r="A26" s="188">
        <v>6</v>
      </c>
      <c r="B26" s="180" t="s">
        <v>70</v>
      </c>
      <c r="C26" s="177">
        <v>3000</v>
      </c>
      <c r="D26" s="134">
        <f t="shared" si="0"/>
        <v>2.1875425431450838E-4</v>
      </c>
      <c r="E26" s="20"/>
    </row>
    <row r="27" spans="1:5" ht="20.25" customHeight="1">
      <c r="A27" s="188">
        <v>7</v>
      </c>
      <c r="B27" s="180" t="s">
        <v>71</v>
      </c>
      <c r="C27" s="177">
        <v>32000</v>
      </c>
      <c r="D27" s="134">
        <f t="shared" si="0"/>
        <v>2.3333787126880896E-3</v>
      </c>
      <c r="E27" s="20"/>
    </row>
    <row r="28" spans="1:5" ht="20.25" customHeight="1">
      <c r="A28" s="125">
        <v>8</v>
      </c>
      <c r="B28" s="345" t="s">
        <v>72</v>
      </c>
      <c r="C28" s="660">
        <v>235000</v>
      </c>
      <c r="D28" s="134">
        <f t="shared" si="0"/>
        <v>1.7135749921303157E-2</v>
      </c>
      <c r="E28" s="328"/>
    </row>
    <row r="29" spans="1:5" s="1" customFormat="1" ht="20.25" customHeight="1">
      <c r="A29" s="113"/>
      <c r="B29" s="121" t="s">
        <v>73</v>
      </c>
      <c r="C29" s="661">
        <f>C21+C22+C23+C24+C25+C26+C27+C28</f>
        <v>13714019</v>
      </c>
      <c r="D29" s="239">
        <f>D21+D22+D23+D24+D25+D26+D27+D28</f>
        <v>1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271</v>
      </c>
      <c r="C31" s="438"/>
      <c r="D31" s="20"/>
      <c r="E31" s="20"/>
    </row>
    <row r="32" spans="1:5" ht="15.75">
      <c r="A32" s="20"/>
      <c r="B32" s="438" t="s">
        <v>269</v>
      </c>
      <c r="C32" s="438">
        <f>'Schedule A - II'!E22</f>
        <v>13714019</v>
      </c>
      <c r="D32" s="20"/>
      <c r="E32" s="20"/>
    </row>
    <row r="33" spans="1:5" ht="16.5" thickBot="1">
      <c r="A33" s="5"/>
      <c r="B33" s="439" t="s">
        <v>270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175</v>
      </c>
      <c r="B2" s="17"/>
      <c r="C2" s="17"/>
    </row>
    <row r="3" spans="1:3" s="7" customFormat="1" ht="18.75">
      <c r="A3" s="17" t="s">
        <v>125</v>
      </c>
      <c r="B3" s="17"/>
      <c r="C3" s="17"/>
    </row>
    <row r="4" spans="1:3">
      <c r="A4" s="15" t="s">
        <v>212</v>
      </c>
      <c r="B4" s="15"/>
      <c r="C4" s="15"/>
    </row>
    <row r="5" spans="1:3" s="5" customFormat="1" ht="15.75">
      <c r="A5" s="19" t="s">
        <v>74</v>
      </c>
      <c r="B5" s="19"/>
      <c r="C5" s="19"/>
    </row>
    <row r="6" spans="1:3" s="5" customFormat="1" ht="15.75">
      <c r="A6" s="19" t="s">
        <v>75</v>
      </c>
      <c r="B6" s="19"/>
      <c r="C6" s="19"/>
    </row>
    <row r="7" spans="1:3">
      <c r="A7" s="15"/>
      <c r="B7" s="15"/>
      <c r="C7" s="15"/>
    </row>
    <row r="8" spans="1:3">
      <c r="A8" s="74" t="s">
        <v>168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76</v>
      </c>
      <c r="B10" s="28" t="s">
        <v>176</v>
      </c>
      <c r="C10" s="29" t="s">
        <v>7</v>
      </c>
    </row>
    <row r="11" spans="1:3" s="1" customFormat="1" ht="23.25" customHeight="1">
      <c r="A11" s="45" t="s">
        <v>177</v>
      </c>
      <c r="B11" s="30"/>
      <c r="C11" s="31"/>
    </row>
    <row r="12" spans="1:3" s="1" customFormat="1" ht="23.25" customHeight="1">
      <c r="A12" s="46" t="s">
        <v>78</v>
      </c>
      <c r="B12" s="47"/>
      <c r="C12" s="48"/>
    </row>
    <row r="13" spans="1:3" s="1" customFormat="1" ht="23.25" customHeight="1">
      <c r="A13" s="32" t="s">
        <v>178</v>
      </c>
      <c r="B13" s="47">
        <f>B11-B12</f>
        <v>0</v>
      </c>
      <c r="C13" s="48"/>
    </row>
    <row r="14" spans="1:3" s="1" customFormat="1" ht="23.25" customHeight="1">
      <c r="A14" s="46" t="s">
        <v>180</v>
      </c>
      <c r="B14" s="52"/>
      <c r="C14" s="48"/>
    </row>
    <row r="15" spans="1:3" ht="16.5" customHeight="1">
      <c r="A15" s="79" t="s">
        <v>182</v>
      </c>
      <c r="B15" s="76"/>
      <c r="C15" s="81" t="e">
        <f t="shared" ref="C15:C39" si="0">B15/B$41</f>
        <v>#DIV/0!</v>
      </c>
    </row>
    <row r="16" spans="1:3" ht="16.5" customHeight="1">
      <c r="A16" s="79" t="s">
        <v>79</v>
      </c>
      <c r="B16" s="40"/>
      <c r="C16" s="81" t="e">
        <f t="shared" si="0"/>
        <v>#DIV/0!</v>
      </c>
    </row>
    <row r="17" spans="1:3" ht="16.5" customHeight="1">
      <c r="A17" s="78" t="s">
        <v>169</v>
      </c>
      <c r="B17" s="40"/>
      <c r="C17" s="41" t="e">
        <f t="shared" si="0"/>
        <v>#DIV/0!</v>
      </c>
    </row>
    <row r="18" spans="1:3" ht="16.5" customHeight="1">
      <c r="A18" s="78" t="s">
        <v>193</v>
      </c>
      <c r="B18" s="40"/>
      <c r="C18" s="41" t="e">
        <f t="shared" si="0"/>
        <v>#DIV/0!</v>
      </c>
    </row>
    <row r="19" spans="1:3" ht="16.5" customHeight="1">
      <c r="A19" s="78" t="s">
        <v>80</v>
      </c>
      <c r="B19" s="40"/>
      <c r="C19" s="41" t="e">
        <f t="shared" si="0"/>
        <v>#DIV/0!</v>
      </c>
    </row>
    <row r="20" spans="1:3" ht="16.5" customHeight="1">
      <c r="A20" s="78" t="s">
        <v>82</v>
      </c>
      <c r="B20" s="40"/>
      <c r="C20" s="41" t="e">
        <f t="shared" si="0"/>
        <v>#DIV/0!</v>
      </c>
    </row>
    <row r="21" spans="1:3" ht="16.5" customHeight="1">
      <c r="A21" s="78" t="s">
        <v>183</v>
      </c>
      <c r="B21" s="40"/>
      <c r="C21" s="41" t="e">
        <f t="shared" si="0"/>
        <v>#DIV/0!</v>
      </c>
    </row>
    <row r="22" spans="1:3" ht="16.5" customHeight="1">
      <c r="A22" s="79" t="s">
        <v>170</v>
      </c>
      <c r="B22" s="40"/>
      <c r="C22" s="41" t="e">
        <f t="shared" si="0"/>
        <v>#DIV/0!</v>
      </c>
    </row>
    <row r="23" spans="1:3" ht="16.5" customHeight="1">
      <c r="A23" s="78" t="s">
        <v>171</v>
      </c>
      <c r="B23" s="40"/>
      <c r="C23" s="41" t="e">
        <f t="shared" si="0"/>
        <v>#DIV/0!</v>
      </c>
    </row>
    <row r="24" spans="1:3" ht="16.5" customHeight="1">
      <c r="A24" s="78" t="s">
        <v>194</v>
      </c>
      <c r="B24" s="40"/>
      <c r="C24" s="41" t="e">
        <f t="shared" si="0"/>
        <v>#DIV/0!</v>
      </c>
    </row>
    <row r="25" spans="1:3" ht="16.5" customHeight="1">
      <c r="A25" s="78" t="s">
        <v>184</v>
      </c>
      <c r="B25" s="40"/>
      <c r="C25" s="41" t="e">
        <f t="shared" si="0"/>
        <v>#DIV/0!</v>
      </c>
    </row>
    <row r="26" spans="1:3" ht="16.5" customHeight="1">
      <c r="A26" s="78" t="s">
        <v>185</v>
      </c>
      <c r="B26" s="40"/>
      <c r="C26" s="41" t="e">
        <f t="shared" si="0"/>
        <v>#DIV/0!</v>
      </c>
    </row>
    <row r="27" spans="1:3" ht="16.5" customHeight="1">
      <c r="A27" s="78" t="s">
        <v>186</v>
      </c>
      <c r="B27" s="40"/>
      <c r="C27" s="41" t="e">
        <f t="shared" si="0"/>
        <v>#DIV/0!</v>
      </c>
    </row>
    <row r="28" spans="1:3" ht="16.5" customHeight="1">
      <c r="A28" s="78" t="s">
        <v>81</v>
      </c>
      <c r="B28" s="40"/>
      <c r="C28" s="41" t="e">
        <f t="shared" si="0"/>
        <v>#DIV/0!</v>
      </c>
    </row>
    <row r="29" spans="1:3" ht="16.5" customHeight="1">
      <c r="A29" s="78" t="s">
        <v>174</v>
      </c>
      <c r="B29" s="40"/>
      <c r="C29" s="41" t="e">
        <f t="shared" si="0"/>
        <v>#DIV/0!</v>
      </c>
    </row>
    <row r="30" spans="1:3" ht="16.5" customHeight="1">
      <c r="A30" s="78" t="s">
        <v>83</v>
      </c>
      <c r="B30" s="40"/>
      <c r="C30" s="41" t="e">
        <f t="shared" si="0"/>
        <v>#DIV/0!</v>
      </c>
    </row>
    <row r="31" spans="1:3" ht="16.5" customHeight="1">
      <c r="A31" s="78" t="s">
        <v>187</v>
      </c>
      <c r="B31" s="40"/>
      <c r="C31" s="41" t="e">
        <f t="shared" si="0"/>
        <v>#DIV/0!</v>
      </c>
    </row>
    <row r="32" spans="1:3" ht="16.5" customHeight="1">
      <c r="A32" s="78" t="s">
        <v>188</v>
      </c>
      <c r="B32" s="40"/>
      <c r="C32" s="41" t="e">
        <f t="shared" si="0"/>
        <v>#DIV/0!</v>
      </c>
    </row>
    <row r="33" spans="1:3" ht="16.5" customHeight="1">
      <c r="A33" s="78" t="s">
        <v>189</v>
      </c>
      <c r="B33" s="40"/>
      <c r="C33" s="41" t="e">
        <f t="shared" si="0"/>
        <v>#DIV/0!</v>
      </c>
    </row>
    <row r="34" spans="1:3" ht="16.5" customHeight="1">
      <c r="A34" s="78" t="s">
        <v>190</v>
      </c>
      <c r="B34" s="40"/>
      <c r="C34" s="41" t="e">
        <f t="shared" si="0"/>
        <v>#DIV/0!</v>
      </c>
    </row>
    <row r="35" spans="1:3" ht="16.5" customHeight="1">
      <c r="A35" s="79" t="s">
        <v>84</v>
      </c>
      <c r="B35" s="40"/>
      <c r="C35" s="41" t="e">
        <f t="shared" si="0"/>
        <v>#DIV/0!</v>
      </c>
    </row>
    <row r="36" spans="1:3" ht="16.5" customHeight="1">
      <c r="A36" s="79" t="s">
        <v>85</v>
      </c>
      <c r="B36" s="40"/>
      <c r="C36" s="41" t="e">
        <f t="shared" si="0"/>
        <v>#DIV/0!</v>
      </c>
    </row>
    <row r="37" spans="1:3" ht="16.5" customHeight="1">
      <c r="A37" s="78" t="s">
        <v>191</v>
      </c>
      <c r="B37" s="40"/>
      <c r="C37" s="41" t="e">
        <f t="shared" si="0"/>
        <v>#DIV/0!</v>
      </c>
    </row>
    <row r="38" spans="1:3" ht="16.5" customHeight="1">
      <c r="A38" s="79" t="s">
        <v>172</v>
      </c>
      <c r="B38" s="40"/>
      <c r="C38" s="41" t="e">
        <f t="shared" si="0"/>
        <v>#DIV/0!</v>
      </c>
    </row>
    <row r="39" spans="1:3" ht="16.5" customHeight="1">
      <c r="A39" s="80" t="s">
        <v>192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181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124</v>
      </c>
      <c r="B42" s="33">
        <f>B13+B41</f>
        <v>0</v>
      </c>
      <c r="C42" s="31"/>
    </row>
    <row r="43" spans="1:3" s="1" customFormat="1" ht="23.25" customHeight="1">
      <c r="A43" s="49" t="s">
        <v>86</v>
      </c>
      <c r="B43" s="33"/>
      <c r="C43" s="31"/>
    </row>
    <row r="44" spans="1:3" s="1" customFormat="1" ht="23.25" customHeight="1">
      <c r="A44" s="38" t="s">
        <v>179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2013-05-08T20:43:14Z</cp:lastPrinted>
  <dcterms:created xsi:type="dcterms:W3CDTF">1997-04-10T14:32:54Z</dcterms:created>
  <dcterms:modified xsi:type="dcterms:W3CDTF">2013-06-12T18:38:05Z</dcterms:modified>
</cp:coreProperties>
</file>