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esearch Report\Annual\FY23\"/>
    </mc:Choice>
  </mc:AlternateContent>
  <xr:revisionPtr revIDLastSave="0" documentId="13_ncr:1_{9202431D-10AA-412C-8767-B8FF7A513BDC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Sponsored Programs" sheetId="1" r:id="rId1"/>
    <sheet name="Research" sheetId="4" r:id="rId2"/>
    <sheet name="Instruction" sheetId="3" r:id="rId3"/>
    <sheet name="Extension" sheetId="2" r:id="rId4"/>
    <sheet name="Supplemental Information" sheetId="5" r:id="rId5"/>
  </sheets>
  <definedNames>
    <definedName name="_xlnm.Print_Area" localSheetId="3">Extension!$A$1:$Q$38</definedName>
    <definedName name="_xlnm.Print_Area" localSheetId="2">Instruction!$A$1:$Q$38</definedName>
    <definedName name="_xlnm.Print_Area" localSheetId="1">Research!$A$1:$Q$38</definedName>
    <definedName name="_xlnm.Print_Area" localSheetId="0">'Sponsored Programs'!$A$1:$Q$38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" i="4" l="1"/>
  <c r="O23" i="4"/>
  <c r="O18" i="4"/>
  <c r="O8" i="4"/>
  <c r="I28" i="4"/>
  <c r="I23" i="4"/>
  <c r="I18" i="4"/>
  <c r="I8" i="4"/>
  <c r="H28" i="4"/>
  <c r="H23" i="4"/>
  <c r="H18" i="4"/>
  <c r="H8" i="4"/>
  <c r="G28" i="4"/>
  <c r="G23" i="4"/>
  <c r="G18" i="4"/>
  <c r="G8" i="4"/>
  <c r="F28" i="4"/>
  <c r="F23" i="4"/>
  <c r="F18" i="4"/>
  <c r="F8" i="4"/>
  <c r="E28" i="4"/>
  <c r="E23" i="4"/>
  <c r="E18" i="4"/>
  <c r="E8" i="4"/>
  <c r="D28" i="4"/>
  <c r="D23" i="4"/>
  <c r="D18" i="4"/>
  <c r="D8" i="4"/>
  <c r="C28" i="4"/>
  <c r="C23" i="4"/>
  <c r="C18" i="4"/>
  <c r="C8" i="4"/>
  <c r="B28" i="4"/>
  <c r="B23" i="4"/>
  <c r="B18" i="4"/>
  <c r="B8" i="4"/>
  <c r="O28" i="3"/>
  <c r="O23" i="3"/>
  <c r="O18" i="3"/>
  <c r="O8" i="3"/>
  <c r="N28" i="3"/>
  <c r="N23" i="3"/>
  <c r="N18" i="3"/>
  <c r="N8" i="3"/>
  <c r="M28" i="3"/>
  <c r="M23" i="3"/>
  <c r="M18" i="3"/>
  <c r="M8" i="3"/>
  <c r="J28" i="3"/>
  <c r="J23" i="3"/>
  <c r="J18" i="3"/>
  <c r="J8" i="3"/>
  <c r="I28" i="3"/>
  <c r="I23" i="3"/>
  <c r="I18" i="3"/>
  <c r="I8" i="3"/>
  <c r="H28" i="3"/>
  <c r="H23" i="3"/>
  <c r="H18" i="3"/>
  <c r="H8" i="3"/>
  <c r="G28" i="3"/>
  <c r="G23" i="3"/>
  <c r="G18" i="3"/>
  <c r="G8" i="3"/>
  <c r="F28" i="3"/>
  <c r="F23" i="3"/>
  <c r="F18" i="3"/>
  <c r="F8" i="3"/>
  <c r="E28" i="3"/>
  <c r="E23" i="3"/>
  <c r="E18" i="3"/>
  <c r="E8" i="3"/>
  <c r="D28" i="3"/>
  <c r="D23" i="3"/>
  <c r="D18" i="3"/>
  <c r="D8" i="3"/>
  <c r="C28" i="3"/>
  <c r="C23" i="3"/>
  <c r="C18" i="3"/>
  <c r="C8" i="3"/>
  <c r="B28" i="3"/>
  <c r="B23" i="3"/>
  <c r="B18" i="3"/>
  <c r="B8" i="3"/>
  <c r="O28" i="2"/>
  <c r="O23" i="2"/>
  <c r="O18" i="2"/>
  <c r="O8" i="2"/>
  <c r="N28" i="2"/>
  <c r="N23" i="2"/>
  <c r="N18" i="2"/>
  <c r="N8" i="2"/>
  <c r="M28" i="2"/>
  <c r="M23" i="2"/>
  <c r="M18" i="2"/>
  <c r="M8" i="2"/>
  <c r="I28" i="2"/>
  <c r="I23" i="2"/>
  <c r="I18" i="2"/>
  <c r="I8" i="2"/>
  <c r="H28" i="2"/>
  <c r="H23" i="2"/>
  <c r="H18" i="2"/>
  <c r="H8" i="2"/>
  <c r="G28" i="2"/>
  <c r="G23" i="2"/>
  <c r="G18" i="2"/>
  <c r="G8" i="2"/>
  <c r="F28" i="2"/>
  <c r="F23" i="2"/>
  <c r="F18" i="2"/>
  <c r="F8" i="2"/>
  <c r="E28" i="2"/>
  <c r="E23" i="2"/>
  <c r="E18" i="2"/>
  <c r="E8" i="2"/>
  <c r="D28" i="2"/>
  <c r="D23" i="2"/>
  <c r="D18" i="2"/>
  <c r="D8" i="2"/>
  <c r="C28" i="2"/>
  <c r="C23" i="2"/>
  <c r="C18" i="2"/>
  <c r="C8" i="2"/>
  <c r="J34" i="5" l="1"/>
  <c r="H33" i="5" l="1"/>
  <c r="M75" i="5" l="1"/>
  <c r="L75" i="5"/>
  <c r="K75" i="5"/>
  <c r="J75" i="5"/>
  <c r="I75" i="5"/>
  <c r="H75" i="5"/>
  <c r="G75" i="5"/>
  <c r="F75" i="5"/>
  <c r="E75" i="5"/>
  <c r="D75" i="5"/>
  <c r="C75" i="5"/>
  <c r="B75" i="5"/>
  <c r="N73" i="5"/>
  <c r="N72" i="5"/>
  <c r="N75" i="5" s="1"/>
  <c r="A67" i="5"/>
  <c r="A54" i="5"/>
  <c r="L49" i="5"/>
  <c r="K49" i="5"/>
  <c r="J49" i="5"/>
  <c r="I49" i="5"/>
  <c r="H49" i="5"/>
  <c r="G49" i="5"/>
  <c r="F49" i="5"/>
  <c r="E49" i="5"/>
  <c r="D49" i="5"/>
  <c r="C49" i="5"/>
  <c r="B49" i="5"/>
  <c r="M48" i="5"/>
  <c r="M47" i="5"/>
  <c r="M46" i="5"/>
  <c r="L36" i="5"/>
  <c r="K36" i="5"/>
  <c r="J36" i="5"/>
  <c r="I36" i="5"/>
  <c r="H36" i="5"/>
  <c r="G36" i="5"/>
  <c r="F36" i="5"/>
  <c r="E36" i="5"/>
  <c r="D36" i="5"/>
  <c r="C36" i="5"/>
  <c r="B36" i="5"/>
  <c r="M35" i="5"/>
  <c r="M34" i="5"/>
  <c r="M33" i="5"/>
  <c r="L23" i="5"/>
  <c r="K23" i="5"/>
  <c r="J23" i="5"/>
  <c r="I23" i="5"/>
  <c r="H23" i="5"/>
  <c r="G23" i="5"/>
  <c r="F23" i="5"/>
  <c r="E23" i="5"/>
  <c r="D23" i="5"/>
  <c r="C23" i="5"/>
  <c r="B23" i="5"/>
  <c r="M22" i="5"/>
  <c r="M21" i="5"/>
  <c r="M20" i="5"/>
  <c r="M17" i="5"/>
  <c r="M30" i="5" s="1"/>
  <c r="M43" i="5" s="1"/>
  <c r="N56" i="5" s="1"/>
  <c r="K10" i="5"/>
  <c r="K60" i="5" s="1"/>
  <c r="J10" i="5"/>
  <c r="J60" i="5" s="1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I8" i="5"/>
  <c r="H8" i="5"/>
  <c r="G8" i="5"/>
  <c r="F8" i="5"/>
  <c r="E8" i="5"/>
  <c r="E10" i="5" s="1"/>
  <c r="E60" i="5" s="1"/>
  <c r="D8" i="5"/>
  <c r="C8" i="5"/>
  <c r="B8" i="5"/>
  <c r="L7" i="5"/>
  <c r="K7" i="5"/>
  <c r="J7" i="5"/>
  <c r="I7" i="5"/>
  <c r="I10" i="5" s="1"/>
  <c r="I60" i="5" s="1"/>
  <c r="H7" i="5"/>
  <c r="H10" i="5" s="1"/>
  <c r="H60" i="5" s="1"/>
  <c r="G7" i="5"/>
  <c r="G10" i="5" s="1"/>
  <c r="G60" i="5" s="1"/>
  <c r="F7" i="5"/>
  <c r="F10" i="5" s="1"/>
  <c r="F60" i="5" s="1"/>
  <c r="E7" i="5"/>
  <c r="D7" i="5"/>
  <c r="C7" i="5"/>
  <c r="C10" i="5" s="1"/>
  <c r="C60" i="5" s="1"/>
  <c r="B7" i="5"/>
  <c r="B9" i="1"/>
  <c r="C9" i="1"/>
  <c r="D9" i="1"/>
  <c r="E9" i="1"/>
  <c r="F9" i="1"/>
  <c r="G9" i="1"/>
  <c r="H9" i="1"/>
  <c r="I9" i="1"/>
  <c r="O9" i="1"/>
  <c r="J28" i="4"/>
  <c r="J23" i="4"/>
  <c r="J18" i="4"/>
  <c r="J8" i="4"/>
  <c r="B28" i="2"/>
  <c r="B23" i="2"/>
  <c r="B18" i="2"/>
  <c r="B8" i="2"/>
  <c r="M9" i="5" l="1"/>
  <c r="L10" i="5"/>
  <c r="L60" i="5" s="1"/>
  <c r="M49" i="5"/>
  <c r="M36" i="5"/>
  <c r="M23" i="5"/>
  <c r="M8" i="5"/>
  <c r="M7" i="5"/>
  <c r="D10" i="5"/>
  <c r="D60" i="5" s="1"/>
  <c r="B10" i="5"/>
  <c r="O35" i="2"/>
  <c r="N35" i="2"/>
  <c r="M35" i="2"/>
  <c r="J35" i="2"/>
  <c r="J28" i="2"/>
  <c r="J23" i="2"/>
  <c r="J18" i="2"/>
  <c r="J8" i="2"/>
  <c r="I35" i="2"/>
  <c r="H35" i="2"/>
  <c r="G35" i="2"/>
  <c r="F35" i="2"/>
  <c r="E35" i="2"/>
  <c r="D35" i="2"/>
  <c r="C35" i="2"/>
  <c r="O35" i="3"/>
  <c r="N35" i="3"/>
  <c r="M35" i="3"/>
  <c r="J35" i="3"/>
  <c r="I35" i="3"/>
  <c r="H35" i="3"/>
  <c r="G35" i="3"/>
  <c r="F35" i="3"/>
  <c r="E35" i="3"/>
  <c r="D35" i="3"/>
  <c r="C35" i="3"/>
  <c r="K33" i="3"/>
  <c r="K31" i="3"/>
  <c r="K30" i="3"/>
  <c r="K29" i="3"/>
  <c r="K26" i="3"/>
  <c r="K25" i="3"/>
  <c r="K24" i="3"/>
  <c r="K21" i="3"/>
  <c r="K20" i="3"/>
  <c r="K19" i="3"/>
  <c r="K16" i="3"/>
  <c r="K15" i="3"/>
  <c r="K14" i="3"/>
  <c r="K13" i="3"/>
  <c r="K12" i="3"/>
  <c r="K11" i="3"/>
  <c r="K10" i="3"/>
  <c r="P10" i="3" s="1"/>
  <c r="K9" i="3"/>
  <c r="B35" i="2"/>
  <c r="B35" i="3"/>
  <c r="O35" i="4"/>
  <c r="N35" i="4"/>
  <c r="N28" i="4"/>
  <c r="N23" i="4"/>
  <c r="N18" i="4"/>
  <c r="N8" i="4"/>
  <c r="M35" i="4"/>
  <c r="M28" i="4"/>
  <c r="M23" i="4"/>
  <c r="M18" i="4"/>
  <c r="M8" i="4"/>
  <c r="I35" i="4"/>
  <c r="H35" i="4"/>
  <c r="G35" i="4"/>
  <c r="F35" i="4"/>
  <c r="E35" i="4"/>
  <c r="D35" i="4"/>
  <c r="C35" i="4"/>
  <c r="B60" i="5" l="1"/>
  <c r="M10" i="5"/>
  <c r="K28" i="3"/>
  <c r="K35" i="3"/>
  <c r="K23" i="3"/>
  <c r="K18" i="3"/>
  <c r="K8" i="3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K21" i="2"/>
  <c r="P21" i="2" s="1"/>
  <c r="K20" i="2"/>
  <c r="P20" i="2" s="1"/>
  <c r="K19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9" i="2" s="1"/>
  <c r="P31" i="3"/>
  <c r="P30" i="3"/>
  <c r="P26" i="3"/>
  <c r="P24" i="3"/>
  <c r="P21" i="3"/>
  <c r="P20" i="3"/>
  <c r="P16" i="3"/>
  <c r="P15" i="3"/>
  <c r="P14" i="3"/>
  <c r="P13" i="3"/>
  <c r="P12" i="3"/>
  <c r="P9" i="3"/>
  <c r="K33" i="4"/>
  <c r="P33" i="4" s="1"/>
  <c r="K31" i="4"/>
  <c r="P31" i="4" s="1"/>
  <c r="K30" i="4"/>
  <c r="P30" i="4" s="1"/>
  <c r="K29" i="4"/>
  <c r="K26" i="4"/>
  <c r="P26" i="4" s="1"/>
  <c r="K25" i="4"/>
  <c r="P25" i="4" s="1"/>
  <c r="K24" i="4"/>
  <c r="P24" i="4" s="1"/>
  <c r="K21" i="4"/>
  <c r="P21" i="4" s="1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P11" i="4" s="1"/>
  <c r="K10" i="4"/>
  <c r="K9" i="4"/>
  <c r="P9" i="4" s="1"/>
  <c r="P8" i="2" l="1"/>
  <c r="N60" i="5"/>
  <c r="P29" i="3"/>
  <c r="P28" i="3" s="1"/>
  <c r="P28" i="2"/>
  <c r="K28" i="2"/>
  <c r="K23" i="2"/>
  <c r="P24" i="2"/>
  <c r="P23" i="2" s="1"/>
  <c r="K18" i="2"/>
  <c r="P19" i="2"/>
  <c r="P18" i="2" s="1"/>
  <c r="K8" i="2"/>
  <c r="P25" i="3"/>
  <c r="P23" i="3" s="1"/>
  <c r="P11" i="3"/>
  <c r="P8" i="3" s="1"/>
  <c r="P19" i="3"/>
  <c r="P18" i="3" s="1"/>
  <c r="K28" i="4"/>
  <c r="P23" i="4"/>
  <c r="K18" i="4"/>
  <c r="P18" i="4"/>
  <c r="K8" i="4"/>
  <c r="P10" i="4"/>
  <c r="P8" i="4" s="1"/>
  <c r="K23" i="4"/>
  <c r="P29" i="4"/>
  <c r="P28" i="4" s="1"/>
  <c r="J35" i="4" l="1"/>
  <c r="B35" i="4"/>
  <c r="K35" i="4" l="1"/>
  <c r="P35" i="2" l="1"/>
  <c r="K35" i="2"/>
  <c r="P35" i="3"/>
  <c r="P35" i="4"/>
  <c r="Q37" i="2" l="1"/>
  <c r="Q37" i="3"/>
  <c r="J37" i="2"/>
  <c r="I37" i="2"/>
  <c r="G37" i="2"/>
  <c r="F37" i="2"/>
  <c r="O37" i="2"/>
  <c r="N37" i="2"/>
  <c r="M37" i="2"/>
  <c r="H37" i="2"/>
  <c r="E37" i="2"/>
  <c r="D37" i="2"/>
  <c r="C37" i="2"/>
  <c r="B37" i="2"/>
  <c r="H37" i="3"/>
  <c r="O37" i="3"/>
  <c r="N37" i="3"/>
  <c r="M37" i="3"/>
  <c r="J37" i="3"/>
  <c r="I37" i="3"/>
  <c r="G37" i="3"/>
  <c r="F37" i="3"/>
  <c r="E37" i="3"/>
  <c r="D37" i="3"/>
  <c r="C37" i="3"/>
  <c r="B37" i="3"/>
  <c r="P37" i="3" l="1"/>
  <c r="L37" i="3"/>
  <c r="P37" i="2"/>
  <c r="L37" i="2"/>
  <c r="K37" i="2"/>
  <c r="K37" i="3"/>
  <c r="B24" i="1"/>
  <c r="J26" i="1"/>
  <c r="J25" i="1"/>
  <c r="B26" i="1"/>
  <c r="B25" i="1"/>
  <c r="F28" i="1"/>
  <c r="F18" i="1"/>
  <c r="F8" i="1"/>
  <c r="Q33" i="1"/>
  <c r="O33" i="1"/>
  <c r="N33" i="1"/>
  <c r="M33" i="1"/>
  <c r="L33" i="1"/>
  <c r="J33" i="1"/>
  <c r="I33" i="1"/>
  <c r="H33" i="1"/>
  <c r="G33" i="1"/>
  <c r="F33" i="1"/>
  <c r="E33" i="1"/>
  <c r="D33" i="1"/>
  <c r="C33" i="1"/>
  <c r="B33" i="1"/>
  <c r="Q31" i="1"/>
  <c r="O31" i="1"/>
  <c r="N31" i="1"/>
  <c r="M31" i="1"/>
  <c r="L31" i="1"/>
  <c r="J31" i="1"/>
  <c r="I31" i="1"/>
  <c r="H31" i="1"/>
  <c r="G31" i="1"/>
  <c r="F31" i="1"/>
  <c r="E31" i="1"/>
  <c r="D31" i="1"/>
  <c r="C31" i="1"/>
  <c r="B31" i="1"/>
  <c r="Q30" i="1"/>
  <c r="O30" i="1"/>
  <c r="N30" i="1"/>
  <c r="M30" i="1"/>
  <c r="L30" i="1"/>
  <c r="J30" i="1"/>
  <c r="I30" i="1"/>
  <c r="H30" i="1"/>
  <c r="G30" i="1"/>
  <c r="F30" i="1"/>
  <c r="E30" i="1"/>
  <c r="D30" i="1"/>
  <c r="C30" i="1"/>
  <c r="B30" i="1"/>
  <c r="Q29" i="1"/>
  <c r="O29" i="1"/>
  <c r="N29" i="1"/>
  <c r="M29" i="1"/>
  <c r="L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Q26" i="1"/>
  <c r="O26" i="1"/>
  <c r="N26" i="1"/>
  <c r="M26" i="1"/>
  <c r="L26" i="1"/>
  <c r="I26" i="1"/>
  <c r="H26" i="1"/>
  <c r="G26" i="1"/>
  <c r="F26" i="1"/>
  <c r="E26" i="1"/>
  <c r="D26" i="1"/>
  <c r="C26" i="1"/>
  <c r="Q25" i="1"/>
  <c r="O25" i="1"/>
  <c r="N25" i="1"/>
  <c r="M25" i="1"/>
  <c r="L25" i="1"/>
  <c r="I25" i="1"/>
  <c r="H25" i="1"/>
  <c r="G25" i="1"/>
  <c r="F25" i="1"/>
  <c r="E25" i="1"/>
  <c r="D25" i="1"/>
  <c r="C25" i="1"/>
  <c r="Q24" i="1"/>
  <c r="O24" i="1"/>
  <c r="N24" i="1"/>
  <c r="M24" i="1"/>
  <c r="L24" i="1"/>
  <c r="J24" i="1"/>
  <c r="I24" i="1"/>
  <c r="H24" i="1"/>
  <c r="G24" i="1"/>
  <c r="F24" i="1"/>
  <c r="E24" i="1"/>
  <c r="D24" i="1"/>
  <c r="C24" i="1"/>
  <c r="N23" i="1"/>
  <c r="M23" i="1"/>
  <c r="I23" i="1"/>
  <c r="Q21" i="1"/>
  <c r="O21" i="1"/>
  <c r="N21" i="1"/>
  <c r="M21" i="1"/>
  <c r="L21" i="1"/>
  <c r="J21" i="1"/>
  <c r="I21" i="1"/>
  <c r="H21" i="1"/>
  <c r="G21" i="1"/>
  <c r="F21" i="1"/>
  <c r="E21" i="1"/>
  <c r="D21" i="1"/>
  <c r="C21" i="1"/>
  <c r="B21" i="1"/>
  <c r="Q20" i="1"/>
  <c r="O20" i="1"/>
  <c r="N20" i="1"/>
  <c r="M20" i="1"/>
  <c r="L20" i="1"/>
  <c r="J20" i="1"/>
  <c r="I20" i="1"/>
  <c r="H20" i="1"/>
  <c r="G20" i="1"/>
  <c r="F20" i="1"/>
  <c r="E20" i="1"/>
  <c r="D20" i="1"/>
  <c r="C20" i="1"/>
  <c r="B20" i="1"/>
  <c r="Q19" i="1"/>
  <c r="O19" i="1"/>
  <c r="N19" i="1"/>
  <c r="M19" i="1"/>
  <c r="L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B16" i="1"/>
  <c r="Q15" i="1"/>
  <c r="O15" i="1"/>
  <c r="N15" i="1"/>
  <c r="M15" i="1"/>
  <c r="L15" i="1"/>
  <c r="J15" i="1"/>
  <c r="I15" i="1"/>
  <c r="H15" i="1"/>
  <c r="G15" i="1"/>
  <c r="F15" i="1"/>
  <c r="E15" i="1"/>
  <c r="D15" i="1"/>
  <c r="C15" i="1"/>
  <c r="B15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B14" i="1"/>
  <c r="Q13" i="1"/>
  <c r="O13" i="1"/>
  <c r="N13" i="1"/>
  <c r="M13" i="1"/>
  <c r="L13" i="1"/>
  <c r="J13" i="1"/>
  <c r="I13" i="1"/>
  <c r="H13" i="1"/>
  <c r="G13" i="1"/>
  <c r="F13" i="1"/>
  <c r="E13" i="1"/>
  <c r="D13" i="1"/>
  <c r="C13" i="1"/>
  <c r="B13" i="1"/>
  <c r="Q12" i="1"/>
  <c r="O12" i="1"/>
  <c r="N12" i="1"/>
  <c r="M12" i="1"/>
  <c r="L12" i="1"/>
  <c r="J12" i="1"/>
  <c r="I12" i="1"/>
  <c r="H12" i="1"/>
  <c r="G12" i="1"/>
  <c r="F12" i="1"/>
  <c r="E12" i="1"/>
  <c r="D12" i="1"/>
  <c r="C12" i="1"/>
  <c r="B12" i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B11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Q9" i="1"/>
  <c r="N9" i="1"/>
  <c r="M9" i="1"/>
  <c r="J9" i="1"/>
  <c r="L9" i="1"/>
  <c r="I35" i="1" l="1"/>
  <c r="H35" i="1"/>
  <c r="L35" i="1"/>
  <c r="Q35" i="1"/>
  <c r="M35" i="1"/>
  <c r="N35" i="1"/>
  <c r="O35" i="1"/>
  <c r="D35" i="1"/>
  <c r="B35" i="1"/>
  <c r="F35" i="1"/>
  <c r="J35" i="1"/>
  <c r="C35" i="1"/>
  <c r="G35" i="1"/>
  <c r="E35" i="1"/>
  <c r="M37" i="1"/>
  <c r="J59" i="5" s="1"/>
  <c r="J62" i="5" s="1"/>
  <c r="N37" i="1"/>
  <c r="K59" i="5" s="1"/>
  <c r="K62" i="5" s="1"/>
  <c r="I37" i="1"/>
  <c r="I59" i="5" s="1"/>
  <c r="I62" i="5" s="1"/>
  <c r="F23" i="1"/>
  <c r="F37" i="1" s="1"/>
  <c r="F59" i="5" s="1"/>
  <c r="F62" i="5" s="1"/>
  <c r="Q8" i="1" l="1"/>
  <c r="Q18" i="1"/>
  <c r="Q23" i="1"/>
  <c r="Q28" i="1"/>
  <c r="L28" i="1"/>
  <c r="L23" i="1"/>
  <c r="L18" i="1"/>
  <c r="L8" i="1"/>
  <c r="Q37" i="4"/>
  <c r="L37" i="4"/>
  <c r="Q37" i="1" l="1"/>
  <c r="L37" i="1"/>
  <c r="F37" i="4" l="1"/>
  <c r="H8" i="1"/>
  <c r="G8" i="1"/>
  <c r="E8" i="1"/>
  <c r="D8" i="1"/>
  <c r="C8" i="1"/>
  <c r="B8" i="1"/>
  <c r="O8" i="1"/>
  <c r="A2" i="4" l="1"/>
  <c r="A2" i="3" s="1"/>
  <c r="A2" i="2" s="1"/>
  <c r="A2" i="5" s="1"/>
  <c r="L4" i="4" l="1"/>
  <c r="L4" i="3" s="1"/>
  <c r="L4" i="2" s="1"/>
  <c r="K4" i="4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Q4" i="4" s="1"/>
  <c r="Q4" i="3" s="1"/>
  <c r="Q4" i="2" s="1"/>
  <c r="P4" i="1"/>
  <c r="P4" i="4" s="1"/>
  <c r="P4" i="3" s="1"/>
  <c r="P4" i="2" s="1"/>
  <c r="H23" i="1"/>
  <c r="B28" i="1"/>
  <c r="O28" i="1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D28" i="1"/>
  <c r="G23" i="1"/>
  <c r="J23" i="1"/>
  <c r="J37" i="1" s="1"/>
  <c r="M59" i="5" s="1"/>
  <c r="M62" i="5" s="1"/>
  <c r="K29" i="1" l="1"/>
  <c r="D37" i="1"/>
  <c r="D59" i="5" s="1"/>
  <c r="D62" i="5" s="1"/>
  <c r="O37" i="1"/>
  <c r="L59" i="5" s="1"/>
  <c r="L62" i="5" s="1"/>
  <c r="H37" i="1"/>
  <c r="H59" i="5" s="1"/>
  <c r="H62" i="5" s="1"/>
  <c r="G37" i="1"/>
  <c r="G59" i="5" s="1"/>
  <c r="G62" i="5" s="1"/>
  <c r="E37" i="1"/>
  <c r="E59" i="5" s="1"/>
  <c r="E62" i="5" s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K14" i="1"/>
  <c r="P13" i="1"/>
  <c r="K13" i="1"/>
  <c r="P12" i="1"/>
  <c r="K12" i="1"/>
  <c r="P11" i="1"/>
  <c r="K11" i="1"/>
  <c r="P10" i="1"/>
  <c r="K10" i="1"/>
  <c r="P9" i="1"/>
  <c r="K9" i="1"/>
  <c r="M37" i="4"/>
  <c r="E37" i="4"/>
  <c r="I37" i="4"/>
  <c r="P29" i="1"/>
  <c r="D37" i="4"/>
  <c r="B37" i="4"/>
  <c r="J37" i="4"/>
  <c r="H37" i="4"/>
  <c r="G37" i="4"/>
  <c r="O37" i="4"/>
  <c r="N37" i="4"/>
  <c r="P24" i="1"/>
  <c r="P26" i="1"/>
  <c r="P25" i="1"/>
  <c r="K23" i="1" l="1"/>
  <c r="K18" i="1"/>
  <c r="K8" i="1"/>
  <c r="P18" i="1"/>
  <c r="P8" i="1"/>
  <c r="P14" i="1"/>
  <c r="B37" i="1"/>
  <c r="B59" i="5" s="1"/>
  <c r="P23" i="1"/>
  <c r="B62" i="5" l="1"/>
  <c r="K30" i="1" l="1"/>
  <c r="C37" i="4" l="1"/>
  <c r="C28" i="1"/>
  <c r="C37" i="1" s="1"/>
  <c r="C59" i="5" s="1"/>
  <c r="K31" i="1"/>
  <c r="P30" i="1"/>
  <c r="P31" i="1"/>
  <c r="K35" i="1" l="1"/>
  <c r="C62" i="5"/>
  <c r="N59" i="5"/>
  <c r="N62" i="5" s="1"/>
  <c r="P35" i="1"/>
  <c r="K37" i="4"/>
  <c r="K28" i="1"/>
  <c r="K37" i="1" s="1"/>
  <c r="P37" i="4" l="1"/>
  <c r="P28" i="1"/>
  <c r="P37" i="1" s="1"/>
</calcChain>
</file>

<file path=xl/sharedStrings.xml><?xml version="1.0" encoding="utf-8"?>
<sst xmlns="http://schemas.openxmlformats.org/spreadsheetml/2006/main" count="394" uniqueCount="77">
  <si>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</si>
  <si>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</si>
  <si>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</si>
  <si>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</si>
  <si>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</si>
  <si>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</si>
  <si>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</si>
  <si>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</si>
  <si>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</si>
  <si>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</si>
  <si>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</si>
  <si>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</si>
  <si>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</si>
  <si>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</si>
  <si>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</si>
  <si>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</si>
  <si>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</si>
  <si>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</si>
  <si>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</si>
  <si>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</si>
  <si>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</si>
  <si>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</si>
  <si>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</si>
  <si>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</si>
  <si>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</si>
  <si>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</si>
  <si>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</si>
  <si>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</si>
  <si>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</si>
  <si>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</si>
  <si>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</si>
  <si>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</si>
  <si>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</si>
  <si>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</si>
  <si>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</si>
  <si>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</si>
  <si>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>Effective F&amp;A Rate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</si>
  <si>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</si>
  <si>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</si>
  <si>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</si>
  <si>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</si>
  <si>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</si>
  <si>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</si>
  <si>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Unfunded F&amp;A on Ledg 1</t>
  </si>
  <si>
    <t>Unfunded F&amp;A on Station Sales</t>
  </si>
  <si>
    <t>Unfunded F&amp;A on Fed Appropriations</t>
  </si>
  <si>
    <t>Human Sciences</t>
  </si>
  <si>
    <t>Page 2</t>
  </si>
  <si>
    <t>Sponsored Program Fund Sources and Expenditures by Agency</t>
  </si>
  <si>
    <t>Education &amp;</t>
  </si>
  <si>
    <t>FY22</t>
  </si>
  <si>
    <t>FY23</t>
  </si>
  <si>
    <t>Page 5</t>
  </si>
  <si>
    <t>Part 2 A</t>
  </si>
  <si>
    <t>Education</t>
  </si>
  <si>
    <t>&amp; Human</t>
  </si>
  <si>
    <t>Plant Funds</t>
  </si>
  <si>
    <t>OSU Foundation</t>
  </si>
  <si>
    <t>In-kind Contributions</t>
  </si>
  <si>
    <t>Page 6</t>
  </si>
  <si>
    <t>Research Fund Sources and Expenditures by Agency</t>
  </si>
  <si>
    <t>Part 2 B</t>
  </si>
  <si>
    <t>Page 7</t>
  </si>
  <si>
    <t>Instruction Fund Sources and Expenditures by Agency</t>
  </si>
  <si>
    <t>Part 2 B Continued</t>
  </si>
  <si>
    <t>Page 8</t>
  </si>
  <si>
    <t>Extension Fund Sources and Expenditures by Agency</t>
  </si>
  <si>
    <t>Page 9</t>
  </si>
  <si>
    <t xml:space="preserve">  </t>
  </si>
  <si>
    <t>OSURF</t>
  </si>
  <si>
    <t>Part 1</t>
  </si>
  <si>
    <t>Part 2 *</t>
  </si>
  <si>
    <t>Summary</t>
  </si>
  <si>
    <t>FY20</t>
  </si>
  <si>
    <t>2022 Research Report Oklahoma State University - For Comparison</t>
  </si>
  <si>
    <t>IT</t>
  </si>
  <si>
    <t>FY23 Research Report - Oklahoma State University - Final Numbers as of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</si>
</sst>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/>
    <xf numFmtId="3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0" fillId="0" borderId="0" xfId="0" applyNumberFormat="1"/>
    <xf numFmtId="164" fontId="7" fillId="0" borderId="0" xfId="2" applyNumberFormat="1" applyFont="1"/>
    <xf numFmtId="3" fontId="2" fillId="0" borderId="0" xfId="0" applyNumberFormat="1" applyFont="1" applyFill="1"/>
    <xf numFmtId="164" fontId="7" fillId="0" borderId="0" xfId="2" applyNumberFormat="1" applyFont="1" applyFill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38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RowHeight="11.25" x14ac:dyDescent="0.2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1.7109375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 x14ac:dyDescent="0.2">
      <c r="A1" s="3" t="s">
        <v>76</v>
      </c>
      <c r="F1" s="7"/>
      <c r="P1" s="14"/>
      <c r="Q1" s="14" t="s">
        <v>32</v>
      </c>
    </row>
    <row r="2" spans="1:17" x14ac:dyDescent="0.2">
      <c r="A2" s="3" t="s">
        <v>48</v>
      </c>
      <c r="Q2" s="10"/>
    </row>
    <row r="3" spans="1:17" x14ac:dyDescent="0.2">
      <c r="P3" s="10" t="s">
        <v>26</v>
      </c>
      <c r="Q3" s="10"/>
    </row>
    <row r="4" spans="1:17" x14ac:dyDescent="0.2">
      <c r="A4" s="8" t="s">
        <v>29</v>
      </c>
      <c r="B4" s="4"/>
      <c r="C4" s="4"/>
      <c r="D4" s="4"/>
      <c r="E4" s="4"/>
      <c r="F4" s="4"/>
      <c r="G4" s="4"/>
      <c r="H4" s="4"/>
      <c r="I4" s="4"/>
      <c r="J4" s="4"/>
      <c r="K4" s="18" t="s">
        <v>51</v>
      </c>
      <c r="L4" s="18" t="s">
        <v>50</v>
      </c>
      <c r="M4" s="4"/>
      <c r="N4" s="4"/>
      <c r="O4" s="10" t="s">
        <v>24</v>
      </c>
      <c r="P4" s="18" t="str">
        <f>K4</f>
        <v>FY23</v>
      </c>
      <c r="Q4" s="18" t="str">
        <f>L4</f>
        <v>FY22</v>
      </c>
    </row>
    <row r="5" spans="1:17" x14ac:dyDescent="0.2">
      <c r="B5" s="4" t="s">
        <v>0</v>
      </c>
      <c r="C5" s="4"/>
      <c r="D5" s="4" t="s">
        <v>1</v>
      </c>
      <c r="E5" s="4"/>
      <c r="F5" s="18" t="s">
        <v>49</v>
      </c>
      <c r="G5" s="4"/>
      <c r="H5" s="4" t="s">
        <v>2</v>
      </c>
      <c r="I5" s="4"/>
      <c r="J5" s="4"/>
      <c r="K5" s="18" t="s">
        <v>39</v>
      </c>
      <c r="L5" s="18" t="s">
        <v>39</v>
      </c>
      <c r="M5" s="4"/>
      <c r="N5" s="4" t="s">
        <v>3</v>
      </c>
      <c r="O5" s="10" t="s">
        <v>25</v>
      </c>
      <c r="P5" s="18" t="s">
        <v>35</v>
      </c>
      <c r="Q5" s="4" t="s">
        <v>4</v>
      </c>
    </row>
    <row r="6" spans="1:17" x14ac:dyDescent="0.2">
      <c r="B6" s="20" t="s">
        <v>5</v>
      </c>
      <c r="C6" s="20" t="s">
        <v>6</v>
      </c>
      <c r="D6" s="20" t="s">
        <v>7</v>
      </c>
      <c r="E6" s="20" t="s">
        <v>8</v>
      </c>
      <c r="F6" s="21" t="s">
        <v>46</v>
      </c>
      <c r="G6" s="20" t="s">
        <v>9</v>
      </c>
      <c r="H6" s="20" t="s">
        <v>11</v>
      </c>
      <c r="I6" s="20" t="s">
        <v>22</v>
      </c>
      <c r="J6" s="18" t="s">
        <v>40</v>
      </c>
      <c r="K6" s="18" t="s">
        <v>38</v>
      </c>
      <c r="L6" s="18" t="s">
        <v>38</v>
      </c>
      <c r="M6" s="20" t="s">
        <v>10</v>
      </c>
      <c r="N6" s="20" t="s">
        <v>12</v>
      </c>
      <c r="O6" s="13" t="s">
        <v>7</v>
      </c>
      <c r="P6" s="18" t="s">
        <v>5</v>
      </c>
      <c r="Q6" s="4" t="s">
        <v>5</v>
      </c>
    </row>
    <row r="7" spans="1:17" x14ac:dyDescent="0.2">
      <c r="A7" s="3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 x14ac:dyDescent="0.2">
      <c r="A8" s="3" t="s">
        <v>14</v>
      </c>
      <c r="B8" s="2">
        <f>Research!B8+Instruction!B8+Extension!B8</f>
        <v>21080538</v>
      </c>
      <c r="C8" s="2">
        <f>Research!C8+Instruction!C8+Extension!C8</f>
        <v>88677337</v>
      </c>
      <c r="D8" s="2">
        <f>Research!D8+Instruction!D8+Extension!D8</f>
        <v>36900344</v>
      </c>
      <c r="E8" s="2">
        <f>Research!E8+Instruction!E8+Extension!E8</f>
        <v>17432839</v>
      </c>
      <c r="F8" s="2">
        <f>Research!F8+Instruction!F8+Extension!F8</f>
        <v>6494339</v>
      </c>
      <c r="G8" s="2">
        <f>Research!G8+Instruction!G8+Extension!G8</f>
        <v>28051677</v>
      </c>
      <c r="H8" s="2">
        <f>Research!H8+Instruction!H8+Extension!H8</f>
        <v>16490257</v>
      </c>
      <c r="I8" s="2">
        <f>Research!I8+Instruction!I8+Extension!I8</f>
        <v>1268318</v>
      </c>
      <c r="J8" s="2">
        <f>Research!J8+Instruction!J8+Extension!J8</f>
        <v>175458</v>
      </c>
      <c r="K8" s="2">
        <f>Research!K8+Instruction!K8+Extension!K8</f>
        <v>216571110</v>
      </c>
      <c r="L8" s="2">
        <f>Research!L8+Instruction!L8+Extension!L8</f>
        <v>203075699</v>
      </c>
      <c r="M8" s="2">
        <f>Research!M8+Instruction!M8+Extension!M8</f>
        <v>732554</v>
      </c>
      <c r="N8" s="2">
        <f>Research!N8+Instruction!N8+Extension!N8</f>
        <v>869619</v>
      </c>
      <c r="O8" s="2">
        <f>Research!O8+Instruction!O8+Extension!O8</f>
        <v>16964281</v>
      </c>
      <c r="P8" s="2">
        <f>Research!P8+Instruction!P8+Extension!P8</f>
        <v>235137564.08999997</v>
      </c>
      <c r="Q8" s="2">
        <f>Research!Q8+Instruction!Q8+Extension!Q8</f>
        <v>224627503</v>
      </c>
    </row>
    <row r="9" spans="1:17" ht="11.25" customHeight="1" x14ac:dyDescent="0.2">
      <c r="A9" s="2" t="s">
        <v>15</v>
      </c>
      <c r="B9" s="2">
        <f>Research!B9+Instruction!B9+Extension!B9</f>
        <v>12992526.460000001</v>
      </c>
      <c r="C9" s="2">
        <f>Research!C9+Instruction!C9+Extension!C9</f>
        <v>46962380.119999997</v>
      </c>
      <c r="D9" s="2">
        <f>Research!D9+Instruction!D9+Extension!D9</f>
        <v>23879236.600000001</v>
      </c>
      <c r="E9" s="2">
        <f>Research!E9+Instruction!E9+Extension!E9</f>
        <v>11591990.810000001</v>
      </c>
      <c r="F9" s="2">
        <f>Research!F9+Instruction!F9+Extension!F9</f>
        <v>3981063.21</v>
      </c>
      <c r="G9" s="2">
        <f>Research!G9+Instruction!G9+Extension!G9</f>
        <v>18136691.219999999</v>
      </c>
      <c r="H9" s="2">
        <f>Research!H9+Instruction!H9+Extension!H9</f>
        <v>10170905.960000001</v>
      </c>
      <c r="I9" s="2">
        <f>Research!I9+Instruction!I9+Extension!I9</f>
        <v>839753.84</v>
      </c>
      <c r="J9" s="2">
        <f>Research!J9+Instruction!J9+Extension!J9</f>
        <v>0</v>
      </c>
      <c r="K9" s="2">
        <f>Research!K9+Instruction!K9+Extension!K9</f>
        <v>128554548.22</v>
      </c>
      <c r="L9" s="2">
        <f>Research!L9+Instruction!L9+Extension!L9</f>
        <v>119591667.10000002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9795578.5399999991</v>
      </c>
      <c r="P9" s="2">
        <f>Research!P9+Instruction!P9+Extension!P9</f>
        <v>138350126.76000002</v>
      </c>
      <c r="Q9" s="2">
        <f>Research!Q9+Instruction!Q9+Extension!Q9</f>
        <v>131983978.86000001</v>
      </c>
    </row>
    <row r="10" spans="1:17" ht="11.25" customHeight="1" x14ac:dyDescent="0.2">
      <c r="A10" s="2" t="s">
        <v>16</v>
      </c>
      <c r="B10" s="2">
        <f>Research!B10+Instruction!B10+Extension!B10</f>
        <v>334078.62</v>
      </c>
      <c r="C10" s="2">
        <f>Research!C10+Instruction!C10+Extension!C10</f>
        <v>1859050.29</v>
      </c>
      <c r="D10" s="2">
        <f>Research!D10+Instruction!D10+Extension!D10</f>
        <v>488638.69</v>
      </c>
      <c r="E10" s="2">
        <f>Research!E10+Instruction!E10+Extension!E10</f>
        <v>52050.57</v>
      </c>
      <c r="F10" s="2">
        <f>Research!F10+Instruction!F10+Extension!F10</f>
        <v>152164.71</v>
      </c>
      <c r="G10" s="2">
        <f>Research!G10+Instruction!G10+Extension!G10</f>
        <v>674249.13</v>
      </c>
      <c r="H10" s="2">
        <f>Research!H10+Instruction!H10+Extension!H10</f>
        <v>327091.21999999997</v>
      </c>
      <c r="I10" s="2">
        <f>Research!I10+Instruction!I10+Extension!I10</f>
        <v>16635.05</v>
      </c>
      <c r="J10" s="2">
        <f>Research!J10+Instruction!J10+Extension!J10</f>
        <v>0</v>
      </c>
      <c r="K10" s="2">
        <f>Research!K10+Instruction!K10+Extension!K10</f>
        <v>3903958.2800000003</v>
      </c>
      <c r="L10" s="2">
        <f>Research!L10+Instruction!L10+Extension!L10</f>
        <v>3491693.84</v>
      </c>
      <c r="M10" s="2">
        <f>Research!M10+Instruction!M10+Extension!M10</f>
        <v>0</v>
      </c>
      <c r="N10" s="2">
        <f>Research!N10+Instruction!N10+Extension!N10</f>
        <v>500</v>
      </c>
      <c r="O10" s="2">
        <f>Research!O10+Instruction!O10+Extension!O10</f>
        <v>1274676.0899999999</v>
      </c>
      <c r="P10" s="32">
        <f>Research!P10+Instruction!P10+Extension!P10</f>
        <v>5179134.37</v>
      </c>
      <c r="Q10" s="2">
        <f>Research!Q10+Instruction!Q10+Extension!Q10</f>
        <v>4620192.3099999996</v>
      </c>
    </row>
    <row r="11" spans="1:17" ht="11.25" customHeight="1" x14ac:dyDescent="0.2">
      <c r="A11" s="2" t="s">
        <v>17</v>
      </c>
      <c r="B11" s="2">
        <f>Research!B11+Instruction!B11+Extension!B11</f>
        <v>0</v>
      </c>
      <c r="C11" s="2">
        <f>Research!C11+Instruction!C11+Extension!C11</f>
        <v>7639765.9000000004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7639765.9000000004</v>
      </c>
      <c r="L11" s="2">
        <f>Research!L11+Instruction!L11+Extension!L11</f>
        <v>6952047.8600000003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32">
        <f>Research!P11+Instruction!P11+Extension!P11</f>
        <v>7639765.9000000004</v>
      </c>
      <c r="Q11" s="2">
        <f>Research!Q11+Instruction!Q11+Extension!Q11</f>
        <v>6952047.8600000003</v>
      </c>
    </row>
    <row r="12" spans="1:17" ht="11.25" customHeight="1" x14ac:dyDescent="0.2">
      <c r="A12" s="2" t="s">
        <v>43</v>
      </c>
      <c r="B12" s="2">
        <f>Research!B12+Instruction!B12+Extension!B12</f>
        <v>5806901.21</v>
      </c>
      <c r="C12" s="2">
        <f>Research!C12+Instruction!C12+Extension!C12</f>
        <v>19352032.949999999</v>
      </c>
      <c r="D12" s="2">
        <f>Research!D12+Instruction!D12+Extension!D12</f>
        <v>11329632.090000002</v>
      </c>
      <c r="E12" s="2">
        <f>Research!E12+Instruction!E12+Extension!E12</f>
        <v>5707960.1900000004</v>
      </c>
      <c r="F12" s="2">
        <f>Research!F12+Instruction!F12+Extension!F12</f>
        <v>1583360.04</v>
      </c>
      <c r="G12" s="2">
        <f>Research!G12+Instruction!G12+Extension!G12</f>
        <v>7414548.2800000003</v>
      </c>
      <c r="H12" s="2">
        <f>Research!H12+Instruction!H12+Extension!H12</f>
        <v>4433305.68</v>
      </c>
      <c r="I12" s="2">
        <f>Research!I12+Instruction!I12+Extension!I12</f>
        <v>403678.22</v>
      </c>
      <c r="J12" s="2">
        <f>Research!J12+Instruction!J12+Extension!J12</f>
        <v>0</v>
      </c>
      <c r="K12" s="2">
        <f>Research!K12+Instruction!K12+Extension!K12</f>
        <v>56031418.659999989</v>
      </c>
      <c r="L12" s="2">
        <f>Research!L12+Instruction!L12+Extension!L12</f>
        <v>51374378.780000001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2604068.29</v>
      </c>
      <c r="P12" s="32">
        <f>Research!P12+Instruction!P12+Extension!P12</f>
        <v>58635486.949999988</v>
      </c>
      <c r="Q12" s="2">
        <f>Research!Q12+Instruction!Q12+Extension!Q12</f>
        <v>54662356.159999996</v>
      </c>
    </row>
    <row r="13" spans="1:17" x14ac:dyDescent="0.2">
      <c r="A13" s="9" t="s">
        <v>27</v>
      </c>
      <c r="B13" s="2">
        <f>Research!B13+Instruction!B13+Extension!B13</f>
        <v>165731.05000000002</v>
      </c>
      <c r="C13" s="2">
        <f>Research!C13+Instruction!C13+Extension!C13</f>
        <v>775643.35</v>
      </c>
      <c r="D13" s="2">
        <f>Research!D13+Instruction!D13+Extension!D13</f>
        <v>242364.79</v>
      </c>
      <c r="E13" s="2">
        <f>Research!E13+Instruction!E13+Extension!E13</f>
        <v>25817.08</v>
      </c>
      <c r="F13" s="2">
        <f>Research!F13+Instruction!F13+Extension!F13</f>
        <v>71378.22</v>
      </c>
      <c r="G13" s="2">
        <f>Research!G13+Instruction!G13+Extension!G13</f>
        <v>321751.91000000003</v>
      </c>
      <c r="H13" s="2">
        <f>Research!H13+Instruction!H13+Extension!H13</f>
        <v>162237.25</v>
      </c>
      <c r="I13" s="2">
        <f>Research!I13+Instruction!I13+Extension!I13</f>
        <v>8250.98</v>
      </c>
      <c r="J13" s="2">
        <f>Research!J13+Instruction!J13+Extension!J13</f>
        <v>0</v>
      </c>
      <c r="K13" s="2">
        <f>Research!K13+Instruction!K13+Extension!K13</f>
        <v>1773174.63</v>
      </c>
      <c r="L13" s="2">
        <f>Research!L13+Instruction!L13+Extension!L13</f>
        <v>1582223.34</v>
      </c>
      <c r="M13" s="2">
        <f>Research!M13+Instruction!M13+Extension!M13</f>
        <v>0</v>
      </c>
      <c r="N13" s="2">
        <f>Research!N13+Instruction!N13+Extension!N13</f>
        <v>254.5</v>
      </c>
      <c r="O13" s="2">
        <f>Research!O13+Instruction!O13+Extension!O13</f>
        <v>425240.81</v>
      </c>
      <c r="P13" s="32">
        <f>Research!P13+Instruction!P13+Extension!P13</f>
        <v>2198669.94</v>
      </c>
      <c r="Q13" s="2">
        <f>Research!Q13+Instruction!Q13+Extension!Q13</f>
        <v>1959141.83</v>
      </c>
    </row>
    <row r="14" spans="1:17" x14ac:dyDescent="0.2">
      <c r="A14" s="2" t="s">
        <v>44</v>
      </c>
      <c r="B14" s="2">
        <f>Research!B14+Instruction!B14+Extension!B14</f>
        <v>0</v>
      </c>
      <c r="C14" s="2">
        <f>Research!C14+Instruction!C14+Extension!C14</f>
        <v>3517104.91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3517104.91</v>
      </c>
      <c r="L14" s="2">
        <f>Research!L14+Instruction!L14+Extension!L14</f>
        <v>3304269.3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32">
        <f>Research!P14+Instruction!P14+Extension!P14</f>
        <v>3517104.91</v>
      </c>
      <c r="Q14" s="2">
        <f>Research!Q14+Instruction!Q14+Extension!Q14</f>
        <v>3304269.3</v>
      </c>
    </row>
    <row r="15" spans="1:17" x14ac:dyDescent="0.2">
      <c r="A15" s="2" t="s">
        <v>45</v>
      </c>
      <c r="B15" s="2">
        <f>Research!B15+Instruction!B15+Extension!B15</f>
        <v>0</v>
      </c>
      <c r="C15" s="2">
        <f>Research!C15+Instruction!C15+Extension!C15</f>
        <v>4971871.82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32718.68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5004590.5</v>
      </c>
      <c r="L15" s="2">
        <f>Research!L15+Instruction!L15+Extension!L15</f>
        <v>5341994.1400000006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32">
        <f>Research!P15+Instruction!P15+Extension!P15</f>
        <v>5004590.5</v>
      </c>
      <c r="Q15" s="2">
        <f>Research!Q15+Instruction!Q15+Extension!Q15</f>
        <v>5341994.1400000006</v>
      </c>
    </row>
    <row r="16" spans="1:17" x14ac:dyDescent="0.2">
      <c r="A16" s="2" t="s">
        <v>37</v>
      </c>
      <c r="B16" s="2">
        <f>Research!B16+Instruction!B16+Extension!B16</f>
        <v>1781300.02</v>
      </c>
      <c r="C16" s="2">
        <f>Research!C16+Instruction!C16+Extension!C16</f>
        <v>3599488.25</v>
      </c>
      <c r="D16" s="2">
        <f>Research!D16+Instruction!D16+Extension!D16</f>
        <v>960472.33</v>
      </c>
      <c r="E16" s="2">
        <f>Research!E16+Instruction!E16+Extension!E16</f>
        <v>55021.24</v>
      </c>
      <c r="F16" s="2">
        <f>Research!F16+Instruction!F16+Extension!F16</f>
        <v>706373.18</v>
      </c>
      <c r="G16" s="2">
        <f>Research!G16+Instruction!G16+Extension!G16</f>
        <v>1504437.5599999998</v>
      </c>
      <c r="H16" s="2">
        <f>Research!H16+Instruction!H16+Extension!H16</f>
        <v>1363998.4400000002</v>
      </c>
      <c r="I16" s="2">
        <f>Research!I16+Instruction!I16+Extension!I16</f>
        <v>0</v>
      </c>
      <c r="J16" s="2">
        <f>Research!J16+Instruction!J16+Extension!J16</f>
        <v>175458</v>
      </c>
      <c r="K16" s="2">
        <f>Research!K16+Instruction!K16+Extension!K16</f>
        <v>10146549.02</v>
      </c>
      <c r="L16" s="2">
        <f>Research!L16+Instruction!L16+Extension!L16</f>
        <v>11437425.039999999</v>
      </c>
      <c r="M16" s="2">
        <f>Research!M16+Instruction!M16+Extension!M16</f>
        <v>732553.77</v>
      </c>
      <c r="N16" s="2">
        <f>Research!N16+Instruction!N16+Extension!N16</f>
        <v>868864.67</v>
      </c>
      <c r="O16" s="2">
        <f>Research!O16+Instruction!O16+Extension!O16</f>
        <v>2864717.3</v>
      </c>
      <c r="P16" s="32">
        <f>Research!P16+Instruction!P16+Extension!P16</f>
        <v>14612684.76</v>
      </c>
      <c r="Q16" s="2">
        <f>Research!Q16+Instruction!Q16+Extension!Q16</f>
        <v>15803522.599999998</v>
      </c>
    </row>
    <row r="17" spans="1:17" x14ac:dyDescent="0.2">
      <c r="P17" s="32"/>
    </row>
    <row r="18" spans="1:17" x14ac:dyDescent="0.2">
      <c r="A18" s="1" t="s">
        <v>21</v>
      </c>
      <c r="B18" s="2">
        <f>Research!B18+Instruction!B18+Extension!B18</f>
        <v>473871.99</v>
      </c>
      <c r="C18" s="2">
        <f>Research!C18+Instruction!C18+Extension!C18</f>
        <v>3586028.1099999994</v>
      </c>
      <c r="D18" s="2">
        <f>Research!D18+Instruction!D18+Extension!D18</f>
        <v>729522.27</v>
      </c>
      <c r="E18" s="2">
        <f>Research!E18+Instruction!E18+Extension!E18</f>
        <v>307980.38</v>
      </c>
      <c r="F18" s="2">
        <f>Research!F18+Instruction!F18+Extension!F18</f>
        <v>497056.41000000003</v>
      </c>
      <c r="G18" s="2">
        <f>Research!G18+Instruction!G18+Extension!G18</f>
        <v>2448795.42</v>
      </c>
      <c r="H18" s="2">
        <f>Research!H18+Instruction!H18+Extension!H18</f>
        <v>2613808.4700000002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10657063.050000001</v>
      </c>
      <c r="L18" s="2">
        <f>Research!L18+Instruction!L18+Extension!L18</f>
        <v>11200214.779999999</v>
      </c>
      <c r="M18" s="2">
        <f>Research!M18+Instruction!M18+Extension!M18</f>
        <v>0</v>
      </c>
      <c r="N18" s="2">
        <f>Research!N18+Instruction!N18+Extension!N18</f>
        <v>1167415.01</v>
      </c>
      <c r="O18" s="2">
        <f>Research!O18+Instruction!O18+Extension!O18</f>
        <v>2153881.1100000003</v>
      </c>
      <c r="P18" s="32">
        <f>Research!P18+Instruction!P18+Extension!P18</f>
        <v>13978359.17</v>
      </c>
      <c r="Q18" s="2">
        <f>Research!Q18+Instruction!Q18+Extension!Q18</f>
        <v>13368957.969999999</v>
      </c>
    </row>
    <row r="19" spans="1:17" x14ac:dyDescent="0.2">
      <c r="A19" s="2" t="s">
        <v>18</v>
      </c>
      <c r="B19" s="2">
        <f>Research!B19+Instruction!B19+Extension!B19</f>
        <v>459330.98</v>
      </c>
      <c r="C19" s="2">
        <f>Research!C19+Instruction!C19+Extension!C19</f>
        <v>3249082.51</v>
      </c>
      <c r="D19" s="2">
        <f>Research!D19+Instruction!D19+Extension!D19</f>
        <v>618190.81000000006</v>
      </c>
      <c r="E19" s="2">
        <f>Research!E19+Instruction!E19+Extension!E19</f>
        <v>215461.08</v>
      </c>
      <c r="F19" s="2">
        <f>Research!F19+Instruction!F19+Extension!F19</f>
        <v>444326.28</v>
      </c>
      <c r="G19" s="2">
        <f>Research!G19+Instruction!G19+Extension!G19</f>
        <v>1921274.08</v>
      </c>
      <c r="H19" s="2">
        <f>Research!H19+Instruction!H19+Extension!H19</f>
        <v>2394919.1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9302584.8399999999</v>
      </c>
      <c r="L19" s="2">
        <f>Research!L19+Instruction!L19+Extension!L19</f>
        <v>9871743.9500000011</v>
      </c>
      <c r="M19" s="2">
        <f>Research!M19+Instruction!M19+Extension!M19</f>
        <v>0</v>
      </c>
      <c r="N19" s="2">
        <f>Research!N19+Instruction!N19+Extension!N19</f>
        <v>1167415.01</v>
      </c>
      <c r="O19" s="2">
        <f>Research!O19+Instruction!O19+Extension!O19</f>
        <v>2151022.2999999998</v>
      </c>
      <c r="P19" s="32">
        <f>Research!P19+Instruction!P19+Extension!P19</f>
        <v>12621022.15</v>
      </c>
      <c r="Q19" s="2">
        <f>Research!Q19+Instruction!Q19+Extension!Q19</f>
        <v>11970231.729999999</v>
      </c>
    </row>
    <row r="20" spans="1:17" x14ac:dyDescent="0.2">
      <c r="A20" s="2" t="s">
        <v>41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f>Research!L20+Instruction!L20+Extension!L20</f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32">
        <f>Research!P20+Instruction!P20+Extension!P20</f>
        <v>0</v>
      </c>
      <c r="Q20" s="2">
        <f>Research!Q20+Instruction!Q20+Extension!Q20</f>
        <v>0</v>
      </c>
    </row>
    <row r="21" spans="1:17" x14ac:dyDescent="0.2">
      <c r="A21" s="9" t="s">
        <v>28</v>
      </c>
      <c r="B21" s="2">
        <f>Research!B21+Instruction!B21+Extension!B21</f>
        <v>14541.01</v>
      </c>
      <c r="C21" s="2">
        <f>Research!C21+Instruction!C21+Extension!C21</f>
        <v>336945.6</v>
      </c>
      <c r="D21" s="2">
        <f>Research!D21+Instruction!D21+Extension!D21</f>
        <v>111331.46</v>
      </c>
      <c r="E21" s="2">
        <f>Research!E21+Instruction!E21+Extension!E21</f>
        <v>92519.3</v>
      </c>
      <c r="F21" s="2">
        <f>Research!F21+Instruction!F21+Extension!F21</f>
        <v>52730.12999999999</v>
      </c>
      <c r="G21" s="2">
        <f>Research!G21+Instruction!G21+Extension!G21</f>
        <v>527521.34</v>
      </c>
      <c r="H21" s="2">
        <f>Research!H21+Instruction!H21+Extension!H21</f>
        <v>218889.37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1354478.2100000002</v>
      </c>
      <c r="L21" s="2">
        <f>Research!L21+Instruction!L21+Extension!L21</f>
        <v>1328470.83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2858.8099999999995</v>
      </c>
      <c r="P21" s="32">
        <f>Research!P21+Instruction!P21+Extension!P21</f>
        <v>1357337.0200000003</v>
      </c>
      <c r="Q21" s="2">
        <f>Research!Q21+Instruction!Q21+Extension!Q21</f>
        <v>1398726.24</v>
      </c>
    </row>
    <row r="22" spans="1:17" x14ac:dyDescent="0.2">
      <c r="P22" s="32"/>
    </row>
    <row r="23" spans="1:17" x14ac:dyDescent="0.2">
      <c r="A23" s="1" t="s">
        <v>19</v>
      </c>
      <c r="B23" s="2">
        <f>Research!B23+Instruction!B23+Extension!B23</f>
        <v>13424631.100000001</v>
      </c>
      <c r="C23" s="2">
        <f>Research!C23+Instruction!C23+Extension!C23</f>
        <v>19610861.640000001</v>
      </c>
      <c r="D23" s="2">
        <f>Research!D23+Instruction!D23+Extension!D23</f>
        <v>13850585.869999999</v>
      </c>
      <c r="E23" s="2">
        <f>Research!E23+Instruction!E23+Extension!E23</f>
        <v>668430.65</v>
      </c>
      <c r="F23" s="2">
        <f>Research!F23+Instruction!F23+Extension!F23</f>
        <v>7149199.1399999987</v>
      </c>
      <c r="G23" s="2">
        <f>Research!G23+Instruction!G23+Extension!G23</f>
        <v>22467284.959999997</v>
      </c>
      <c r="H23" s="2">
        <f>Research!H23+Instruction!H23+Extension!H23</f>
        <v>5284389.5100000007</v>
      </c>
      <c r="I23" s="2">
        <f>Research!I23+Instruction!I23+Extension!I23</f>
        <v>0</v>
      </c>
      <c r="J23" s="2">
        <f>Research!J23+Instruction!J23+Extension!J23</f>
        <v>736944.96000000008</v>
      </c>
      <c r="K23" s="2">
        <f>Research!K23+Instruction!K23+Extension!K23</f>
        <v>83192327.829999998</v>
      </c>
      <c r="L23" s="2">
        <f>Research!L23+Instruction!L23+Extension!L23</f>
        <v>75001518.140000001</v>
      </c>
      <c r="M23" s="2">
        <f>Research!M23+Instruction!M23+Extension!M23</f>
        <v>1909094.98</v>
      </c>
      <c r="N23" s="2">
        <f>Research!N23+Instruction!N23+Extension!N23</f>
        <v>2799890.65</v>
      </c>
      <c r="O23" s="2">
        <f>Research!O23+Instruction!O23+Extension!O23</f>
        <v>18331065.460000001</v>
      </c>
      <c r="P23" s="32">
        <f>Research!P23+Instruction!P23+Extension!P23</f>
        <v>106232378.92000002</v>
      </c>
      <c r="Q23" s="2">
        <f>Research!Q23+Instruction!Q23+Extension!Q23</f>
        <v>108791352.05000001</v>
      </c>
    </row>
    <row r="24" spans="1:17" x14ac:dyDescent="0.2">
      <c r="A24" s="2" t="s">
        <v>18</v>
      </c>
      <c r="B24" s="2">
        <f>Research!B24+Instruction!B24+Extension!B24</f>
        <v>11956064.210000001</v>
      </c>
      <c r="C24" s="2">
        <f>Research!C24+Instruction!C24+Extension!C24</f>
        <v>16579525.08</v>
      </c>
      <c r="D24" s="2">
        <f>Research!D24+Instruction!D24+Extension!D24</f>
        <v>10263734.34</v>
      </c>
      <c r="E24" s="2">
        <f>Research!E24+Instruction!E24+Extension!E24</f>
        <v>494858.27</v>
      </c>
      <c r="F24" s="2">
        <f>Research!F24+Instruction!F24+Extension!F24</f>
        <v>5761369.0099999998</v>
      </c>
      <c r="G24" s="2">
        <f>Research!G24+Instruction!G24+Extension!G24</f>
        <v>17007151.449999999</v>
      </c>
      <c r="H24" s="2">
        <f>Research!H24+Instruction!H24+Extension!H24</f>
        <v>3861372.0300000003</v>
      </c>
      <c r="I24" s="2">
        <f>Research!I24+Instruction!I24+Extension!I24</f>
        <v>0</v>
      </c>
      <c r="J24" s="2">
        <f>Research!J24+Instruction!J24+Extension!J24</f>
        <v>663317.41</v>
      </c>
      <c r="K24" s="2">
        <f>Research!K24+Instruction!K24+Extension!K24</f>
        <v>66587391.799999997</v>
      </c>
      <c r="L24" s="2">
        <f>Research!L24+Instruction!L24+Extension!L24</f>
        <v>54739866.530000001</v>
      </c>
      <c r="M24" s="2">
        <f>Research!M24+Instruction!M24+Extension!M24</f>
        <v>1758119.14</v>
      </c>
      <c r="N24" s="2">
        <f>Research!N24+Instruction!N24+Extension!N24</f>
        <v>2730858.84</v>
      </c>
      <c r="O24" s="2">
        <f>Research!O24+Instruction!O24+Extension!O24</f>
        <v>15864460.890000001</v>
      </c>
      <c r="P24" s="32">
        <f>Research!P24+Instruction!P24+Extension!P24</f>
        <v>86940830.669999987</v>
      </c>
      <c r="Q24" s="2">
        <f>Research!Q24+Instruction!Q24+Extension!Q24</f>
        <v>84905160.030000001</v>
      </c>
    </row>
    <row r="25" spans="1:17" x14ac:dyDescent="0.2">
      <c r="A25" s="2" t="s">
        <v>41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0</v>
      </c>
      <c r="K25" s="2">
        <f>Research!K25+Instruction!K25+Extension!K25</f>
        <v>0</v>
      </c>
      <c r="L25" s="2">
        <f>Research!L25+Instruction!L25+Extension!L25</f>
        <v>5850955.04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32">
        <f>Research!P25+Instruction!P25+Extension!P25</f>
        <v>0</v>
      </c>
      <c r="Q25" s="2">
        <f>Research!Q25+Instruction!Q25+Extension!Q25</f>
        <v>5850955.04</v>
      </c>
    </row>
    <row r="26" spans="1:17" x14ac:dyDescent="0.2">
      <c r="A26" s="9" t="s">
        <v>28</v>
      </c>
      <c r="B26" s="2">
        <f>Research!B26+Instruction!B26+Extension!B26</f>
        <v>1468566.8900000001</v>
      </c>
      <c r="C26" s="2">
        <f>Research!C26+Instruction!C26+Extension!C26</f>
        <v>3031336.56</v>
      </c>
      <c r="D26" s="2">
        <f>Research!D26+Instruction!D26+Extension!D26</f>
        <v>3586851.53</v>
      </c>
      <c r="E26" s="2">
        <f>Research!E26+Instruction!E26+Extension!E26</f>
        <v>173572.38</v>
      </c>
      <c r="F26" s="2">
        <f>Research!F26+Instruction!F26+Extension!F26</f>
        <v>1387830.1300000001</v>
      </c>
      <c r="G26" s="2">
        <f>Research!G26+Instruction!G26+Extension!G26</f>
        <v>5460133.5099999998</v>
      </c>
      <c r="H26" s="2">
        <f>Research!H26+Instruction!H26+Extension!H26</f>
        <v>1423017.4799999997</v>
      </c>
      <c r="I26" s="2">
        <f>Research!I26+Instruction!I26+Extension!I26</f>
        <v>0</v>
      </c>
      <c r="J26" s="2">
        <f>Research!J26+Instruction!J26+Extension!J26</f>
        <v>73627.55</v>
      </c>
      <c r="K26" s="2">
        <f>Research!K26+Instruction!K26+Extension!K26</f>
        <v>16604936.030000001</v>
      </c>
      <c r="L26" s="2">
        <f>Research!L26+Instruction!L26+Extension!L26</f>
        <v>14410696.57</v>
      </c>
      <c r="M26" s="2">
        <f>Research!M26+Instruction!M26+Extension!M26</f>
        <v>150975.84</v>
      </c>
      <c r="N26" s="2">
        <f>Research!N26+Instruction!N26+Extension!N26</f>
        <v>69031.81</v>
      </c>
      <c r="O26" s="2">
        <f>Research!O26+Instruction!O26+Extension!O26</f>
        <v>2466604.5699999998</v>
      </c>
      <c r="P26" s="32">
        <f>Research!P26+Instruction!P26+Extension!P26</f>
        <v>19291548.25</v>
      </c>
      <c r="Q26" s="2">
        <f>Research!Q26+Instruction!Q26+Extension!Q26</f>
        <v>18035236.98</v>
      </c>
    </row>
    <row r="27" spans="1:17" x14ac:dyDescent="0.2">
      <c r="P27" s="32"/>
    </row>
    <row r="28" spans="1:17" x14ac:dyDescent="0.2">
      <c r="A28" s="1" t="s">
        <v>20</v>
      </c>
      <c r="B28" s="2">
        <f>Research!B28+Instruction!B28+Extension!B28</f>
        <v>2756856.29</v>
      </c>
      <c r="C28" s="2">
        <f>Research!C28+Instruction!C28+Extension!C28</f>
        <v>1961703.72</v>
      </c>
      <c r="D28" s="2">
        <f>Research!D28+Instruction!D28+Extension!D28</f>
        <v>1739726.2</v>
      </c>
      <c r="E28" s="2">
        <f>Research!E28+Instruction!E28+Extension!E28</f>
        <v>148510.79</v>
      </c>
      <c r="F28" s="2">
        <f>Research!F28+Instruction!F28+Extension!F28</f>
        <v>1141980.8500000001</v>
      </c>
      <c r="G28" s="2">
        <f>Research!G28+Instruction!G28+Extension!G28</f>
        <v>1848016.46</v>
      </c>
      <c r="H28" s="2">
        <f>Research!H28+Instruction!H28+Extension!H28</f>
        <v>422694.33999999997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10019488.649999999</v>
      </c>
      <c r="L28" s="2">
        <f>Research!L28+Instruction!L28+Extension!L28</f>
        <v>8277917.379999999</v>
      </c>
      <c r="M28" s="2">
        <f>Research!M28+Instruction!M28+Extension!M28</f>
        <v>62643.19</v>
      </c>
      <c r="N28" s="2">
        <f>Research!N28+Instruction!N28+Extension!N28</f>
        <v>401642.13</v>
      </c>
      <c r="O28" s="2">
        <f>Research!O28+Instruction!O28+Extension!O28</f>
        <v>1678047.3299999998</v>
      </c>
      <c r="P28" s="32">
        <f>Research!P28+Instruction!P28+Extension!P28</f>
        <v>12161821.300000001</v>
      </c>
      <c r="Q28" s="2">
        <f>Research!Q28+Instruction!Q28+Extension!Q28</f>
        <v>10054881.620000001</v>
      </c>
    </row>
    <row r="29" spans="1:17" x14ac:dyDescent="0.2">
      <c r="A29" s="2" t="s">
        <v>18</v>
      </c>
      <c r="B29" s="2">
        <f>Research!B29+Instruction!B29+Extension!B29</f>
        <v>2555461.1100000003</v>
      </c>
      <c r="C29" s="2">
        <f>Research!C29+Instruction!C29+Extension!C29</f>
        <v>1926756.8900000001</v>
      </c>
      <c r="D29" s="2">
        <f>Research!D29+Instruction!D29+Extension!D29</f>
        <v>1524995.22</v>
      </c>
      <c r="E29" s="2">
        <f>Research!E29+Instruction!E29+Extension!E29</f>
        <v>138755.47</v>
      </c>
      <c r="F29" s="2">
        <f>Research!F29+Instruction!F29+Extension!F29</f>
        <v>972716.7300000001</v>
      </c>
      <c r="G29" s="2">
        <f>Research!G29+Instruction!G29+Extension!G29</f>
        <v>1769128.12</v>
      </c>
      <c r="H29" s="2">
        <f>Research!H29+Instruction!H29+Extension!H29</f>
        <v>414564.66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9302378.1999999993</v>
      </c>
      <c r="L29" s="2">
        <f>Research!L29+Instruction!L29+Extension!L29</f>
        <v>7773267.3799999999</v>
      </c>
      <c r="M29" s="2">
        <f>Research!M29+Instruction!M29+Extension!M29</f>
        <v>62643.19</v>
      </c>
      <c r="N29" s="2">
        <f>Research!N29+Instruction!N29+Extension!N29</f>
        <v>400172.77</v>
      </c>
      <c r="O29" s="2">
        <f>Research!O29+Instruction!O29+Extension!O29</f>
        <v>1610194.18</v>
      </c>
      <c r="P29" s="32">
        <f>Research!P29+Instruction!P29+Extension!P29</f>
        <v>11375388.34</v>
      </c>
      <c r="Q29" s="2">
        <f>Research!Q29+Instruction!Q29+Extension!Q29</f>
        <v>9545489.1699999999</v>
      </c>
    </row>
    <row r="30" spans="1:17" x14ac:dyDescent="0.2">
      <c r="A30" s="2" t="s">
        <v>41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f>Research!L30+Instruction!L30+Extension!L30</f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32">
        <f>Research!P30+Instruction!P30+Extension!P30</f>
        <v>0</v>
      </c>
      <c r="Q30" s="2">
        <f>Research!Q30+Instruction!Q30+Extension!Q30</f>
        <v>0</v>
      </c>
    </row>
    <row r="31" spans="1:17" x14ac:dyDescent="0.2">
      <c r="A31" s="9" t="s">
        <v>28</v>
      </c>
      <c r="B31" s="2">
        <f>Research!B31+Instruction!B31+Extension!B31</f>
        <v>201395.18</v>
      </c>
      <c r="C31" s="2">
        <f>Research!C31+Instruction!C31+Extension!C31</f>
        <v>34946.83</v>
      </c>
      <c r="D31" s="2">
        <f>Research!D31+Instruction!D31+Extension!D31</f>
        <v>214730.98</v>
      </c>
      <c r="E31" s="2">
        <f>Research!E31+Instruction!E31+Extension!E31</f>
        <v>9755.32</v>
      </c>
      <c r="F31" s="2">
        <f>Research!F31+Instruction!F31+Extension!F31</f>
        <v>169264.12</v>
      </c>
      <c r="G31" s="2">
        <f>Research!G31+Instruction!G31+Extension!G31</f>
        <v>78888.34</v>
      </c>
      <c r="H31" s="2">
        <f>Research!H31+Instruction!H31+Extension!H31</f>
        <v>8129.68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717110.45000000007</v>
      </c>
      <c r="L31" s="2">
        <f>Research!L31+Instruction!L31+Extension!L31</f>
        <v>504650</v>
      </c>
      <c r="M31" s="2">
        <f>Research!M31+Instruction!M31+Extension!M31</f>
        <v>0</v>
      </c>
      <c r="N31" s="2">
        <f>Research!N31+Instruction!N31+Extension!N31</f>
        <v>1469.36</v>
      </c>
      <c r="O31" s="2">
        <f>Research!O31+Instruction!O31+Extension!O31</f>
        <v>67853.149999999994</v>
      </c>
      <c r="P31" s="32">
        <f>Research!P31+Instruction!P31+Extension!P31</f>
        <v>786432.96000000008</v>
      </c>
      <c r="Q31" s="2">
        <f>Research!Q31+Instruction!Q31+Extension!Q31</f>
        <v>509392.44999999995</v>
      </c>
    </row>
    <row r="32" spans="1:17" x14ac:dyDescent="0.2">
      <c r="P32" s="32"/>
    </row>
    <row r="33" spans="1:17" x14ac:dyDescent="0.2">
      <c r="A33" s="1" t="s">
        <v>23</v>
      </c>
      <c r="B33" s="2">
        <f>Research!B33+Instruction!B33+Extension!B33</f>
        <v>0</v>
      </c>
      <c r="C33" s="2">
        <f>Research!C33+Instruction!C33+Extension!C33</f>
        <v>13250206.309999999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65965.08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13316171.390000001</v>
      </c>
      <c r="L33" s="2">
        <f>Research!L33+Instruction!L33+Extension!L33</f>
        <v>13164834.809999999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32">
        <f>Research!P33+Instruction!P33+Extension!P33</f>
        <v>13316171.390000001</v>
      </c>
      <c r="Q33" s="2">
        <f>Research!Q33+Instruction!Q33+Extension!Q33</f>
        <v>13164834.809999999</v>
      </c>
    </row>
    <row r="34" spans="1:17" x14ac:dyDescent="0.2">
      <c r="A34" s="1"/>
      <c r="P34" s="32"/>
    </row>
    <row r="35" spans="1:17" s="16" customFormat="1" x14ac:dyDescent="0.2">
      <c r="A35" s="15" t="s">
        <v>36</v>
      </c>
      <c r="B35" s="17">
        <f t="shared" ref="B35:Q35" si="0">IF((B21+B26+B31)=0,0,((B21+B26+B31)/(B19+B20+B24+B25+B29+B30)))</f>
        <v>0.11251881964827891</v>
      </c>
      <c r="C35" s="17">
        <f t="shared" si="0"/>
        <v>0.15643171564092315</v>
      </c>
      <c r="D35" s="17">
        <f t="shared" si="0"/>
        <v>0.31538156555445029</v>
      </c>
      <c r="E35" s="17">
        <f t="shared" si="0"/>
        <v>0.32487949648536274</v>
      </c>
      <c r="F35" s="17">
        <f t="shared" si="0"/>
        <v>0.22425912242356907</v>
      </c>
      <c r="G35" s="17">
        <f t="shared" si="0"/>
        <v>0.29310435873661805</v>
      </c>
      <c r="H35" s="17">
        <f t="shared" si="0"/>
        <v>0.24735005251852391</v>
      </c>
      <c r="I35" s="17">
        <f t="shared" si="0"/>
        <v>0</v>
      </c>
      <c r="J35" s="17">
        <f t="shared" si="0"/>
        <v>0.11099897106575267</v>
      </c>
      <c r="K35" s="17">
        <f t="shared" si="0"/>
        <v>0.21922770799183136</v>
      </c>
      <c r="L35" s="17">
        <f t="shared" si="0"/>
        <v>0.20762631134460638</v>
      </c>
      <c r="M35" s="17">
        <f t="shared" si="0"/>
        <v>8.2919026559605952E-2</v>
      </c>
      <c r="N35" s="17">
        <f t="shared" si="0"/>
        <v>1.6401546007799445E-2</v>
      </c>
      <c r="O35" s="17">
        <f t="shared" si="0"/>
        <v>0.12928555189022756</v>
      </c>
      <c r="P35" s="17">
        <f t="shared" si="0"/>
        <v>0.19322022078307108</v>
      </c>
      <c r="Q35" s="17">
        <f t="shared" si="0"/>
        <v>0.17763453761751105</v>
      </c>
    </row>
    <row r="36" spans="1:17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 x14ac:dyDescent="0.25">
      <c r="A37" s="3" t="s">
        <v>4</v>
      </c>
      <c r="B37" s="6">
        <f t="shared" ref="B37:Q37" si="1">+B33+B28+B23+B18+B8</f>
        <v>37735897.380000003</v>
      </c>
      <c r="C37" s="6">
        <f t="shared" si="1"/>
        <v>127086136.78</v>
      </c>
      <c r="D37" s="6">
        <f t="shared" si="1"/>
        <v>53220178.339999996</v>
      </c>
      <c r="E37" s="6">
        <f t="shared" si="1"/>
        <v>18557760.82</v>
      </c>
      <c r="F37" s="6">
        <f t="shared" si="1"/>
        <v>15282575.399999999</v>
      </c>
      <c r="G37" s="6">
        <f t="shared" si="1"/>
        <v>54815773.839999996</v>
      </c>
      <c r="H37" s="6">
        <f t="shared" si="1"/>
        <v>24877114.399999999</v>
      </c>
      <c r="I37" s="6">
        <f t="shared" si="1"/>
        <v>1268318</v>
      </c>
      <c r="J37" s="6">
        <f t="shared" si="1"/>
        <v>912402.96000000008</v>
      </c>
      <c r="K37" s="6">
        <f t="shared" si="1"/>
        <v>333756160.92000002</v>
      </c>
      <c r="L37" s="6">
        <f t="shared" si="1"/>
        <v>310720184.11000001</v>
      </c>
      <c r="M37" s="6">
        <f t="shared" si="1"/>
        <v>2704292.17</v>
      </c>
      <c r="N37" s="6">
        <f t="shared" si="1"/>
        <v>5238566.79</v>
      </c>
      <c r="O37" s="6">
        <f t="shared" si="1"/>
        <v>39127274.899999999</v>
      </c>
      <c r="P37" s="6">
        <f t="shared" si="1"/>
        <v>380826294.87</v>
      </c>
      <c r="Q37" s="6">
        <f t="shared" si="1"/>
        <v>370007529.45000005</v>
      </c>
    </row>
    <row r="38" spans="1:17" ht="12" thickTop="1" x14ac:dyDescent="0.2"/>
  </sheetData>
  <phoneticPr fontId="2" type="noConversion"/>
  <printOptions horizontalCentered="1" verticalCentered="1"/>
  <pageMargins left="0" right="0" top="0.5" bottom="0.5" header="0.25" footer="0.25"/>
  <pageSetup scale="70" fitToHeight="0" orientation="landscape" horizontalDpi="1200" verticalDpi="1200" r:id="rId1"/>
  <headerFooter alignWithMargins="0">
    <oddHeader>&amp;L11/04/15&amp;C&amp;F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52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RowHeight="11.25" x14ac:dyDescent="0.2"/>
  <cols>
    <col min="1" max="1" width="27.42578125" style="9" customWidth="1"/>
    <col min="2" max="2" width="10.5703125" style="9" customWidth="1"/>
    <col min="3" max="3" width="10.85546875" style="9" customWidth="1"/>
    <col min="4" max="4" width="10.5703125" style="9" customWidth="1"/>
    <col min="5" max="5" width="10.28515625" style="9" customWidth="1"/>
    <col min="6" max="6" width="14.28515625" style="9" bestFit="1" customWidth="1"/>
    <col min="7" max="7" width="10.85546875" style="9" bestFit="1" customWidth="1"/>
    <col min="8" max="8" width="10.140625" style="9" customWidth="1"/>
    <col min="9" max="9" width="7.85546875" style="9" customWidth="1"/>
    <col min="10" max="10" width="9.85546875" style="9" customWidth="1"/>
    <col min="11" max="11" width="10.85546875" style="9" bestFit="1" customWidth="1"/>
    <col min="12" max="12" width="9.5703125" style="9" customWidth="1"/>
    <col min="13" max="13" width="9.140625" style="9" customWidth="1"/>
    <col min="14" max="14" width="10.140625" style="9" customWidth="1"/>
    <col min="15" max="15" width="8.5703125" style="9" bestFit="1" customWidth="1"/>
    <col min="16" max="16" width="14" style="9" customWidth="1"/>
    <col min="17" max="17" width="10.85546875" style="9" customWidth="1"/>
    <col min="18" max="18" width="9.140625" style="9"/>
    <col min="19" max="19" width="11.140625" style="9" bestFit="1" customWidth="1"/>
    <col min="20" max="20" width="9.5703125" style="9" bestFit="1" customWidth="1"/>
    <col min="21" max="21" width="10.140625" style="9" bestFit="1" customWidth="1"/>
    <col min="22" max="16384" width="9.140625" style="9"/>
  </cols>
  <sheetData>
    <row r="1" spans="1:19" x14ac:dyDescent="0.2">
      <c r="A1" s="3" t="str">
        <f>'Sponsored Programs'!A1</f>
        <v>FY23 Research Report - Oklahoma State University - Final Numbers as of June 30, 2023</v>
      </c>
      <c r="F1" s="7"/>
      <c r="Q1" s="19" t="s">
        <v>47</v>
      </c>
    </row>
    <row r="2" spans="1:19" x14ac:dyDescent="0.2">
      <c r="A2" s="3" t="str">
        <f>'Sponsored Programs'!A2</f>
        <v>Sponsored Program Fund Sources and Expenditures by Agency</v>
      </c>
    </row>
    <row r="4" spans="1:19" x14ac:dyDescent="0.2">
      <c r="A4" s="8" t="s">
        <v>30</v>
      </c>
      <c r="B4" s="10"/>
      <c r="C4" s="10"/>
      <c r="D4" s="10"/>
      <c r="E4" s="10"/>
      <c r="F4" s="10"/>
      <c r="G4" s="10"/>
      <c r="H4" s="10"/>
      <c r="I4" s="10"/>
      <c r="J4" s="10"/>
      <c r="K4" s="18" t="str">
        <f>'Sponsored Programs'!K4</f>
        <v>FY23</v>
      </c>
      <c r="L4" s="18" t="str">
        <f>'Sponsored Programs'!L4</f>
        <v>FY22</v>
      </c>
      <c r="M4" s="10"/>
      <c r="N4" s="10"/>
      <c r="O4" s="10" t="s">
        <v>24</v>
      </c>
      <c r="P4" s="18" t="str">
        <f>'Sponsored Programs'!P4</f>
        <v>FY23</v>
      </c>
      <c r="Q4" s="18" t="str">
        <f>'Sponsored Programs'!Q4</f>
        <v>FY22</v>
      </c>
    </row>
    <row r="5" spans="1:19" x14ac:dyDescent="0.2">
      <c r="B5" s="10" t="s">
        <v>0</v>
      </c>
      <c r="C5" s="10"/>
      <c r="D5" s="10" t="s">
        <v>1</v>
      </c>
      <c r="E5" s="10"/>
      <c r="F5" s="18" t="s">
        <v>49</v>
      </c>
      <c r="G5" s="10"/>
      <c r="H5" s="10" t="s">
        <v>2</v>
      </c>
      <c r="I5" s="10"/>
      <c r="J5" s="10"/>
      <c r="K5" s="18" t="s">
        <v>39</v>
      </c>
      <c r="L5" s="18" t="s">
        <v>39</v>
      </c>
      <c r="M5" s="10"/>
      <c r="N5" s="10" t="s">
        <v>3</v>
      </c>
      <c r="O5" s="10" t="s">
        <v>25</v>
      </c>
      <c r="P5" s="10" t="s">
        <v>35</v>
      </c>
      <c r="Q5" s="10" t="s">
        <v>4</v>
      </c>
    </row>
    <row r="6" spans="1:19" x14ac:dyDescent="0.2">
      <c r="B6" s="13" t="s">
        <v>5</v>
      </c>
      <c r="C6" s="13" t="s">
        <v>6</v>
      </c>
      <c r="D6" s="13" t="s">
        <v>7</v>
      </c>
      <c r="E6" s="13" t="s">
        <v>8</v>
      </c>
      <c r="F6" s="21" t="s">
        <v>46</v>
      </c>
      <c r="G6" s="13" t="s">
        <v>9</v>
      </c>
      <c r="H6" s="13" t="s">
        <v>11</v>
      </c>
      <c r="I6" s="10" t="s">
        <v>22</v>
      </c>
      <c r="J6" s="18" t="s">
        <v>40</v>
      </c>
      <c r="K6" s="18" t="s">
        <v>38</v>
      </c>
      <c r="L6" s="18" t="s">
        <v>38</v>
      </c>
      <c r="M6" s="13" t="s">
        <v>10</v>
      </c>
      <c r="N6" s="13" t="s">
        <v>12</v>
      </c>
      <c r="O6" s="13" t="s">
        <v>7</v>
      </c>
      <c r="P6" s="10" t="s">
        <v>5</v>
      </c>
      <c r="Q6" s="13" t="s">
        <v>5</v>
      </c>
      <c r="S6" s="2"/>
    </row>
    <row r="7" spans="1:19" x14ac:dyDescent="0.2">
      <c r="A7" s="3" t="s">
        <v>13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9" ht="11.25" customHeight="1" x14ac:dyDescent="0.2">
      <c r="A8" s="3" t="s">
        <v>14</v>
      </c>
      <c r="B8" s="9">
        <f t="shared" ref="B8:I8" si="0">ROUND(SUM(B9:B16),0)</f>
        <v>13874708</v>
      </c>
      <c r="C8" s="9">
        <f t="shared" si="0"/>
        <v>46492929</v>
      </c>
      <c r="D8" s="9">
        <f t="shared" si="0"/>
        <v>36563856</v>
      </c>
      <c r="E8" s="9">
        <f t="shared" si="0"/>
        <v>17389546</v>
      </c>
      <c r="F8" s="9">
        <f t="shared" si="0"/>
        <v>5850132</v>
      </c>
      <c r="G8" s="9">
        <f t="shared" si="0"/>
        <v>17314350</v>
      </c>
      <c r="H8" s="9">
        <f t="shared" si="0"/>
        <v>10584430</v>
      </c>
      <c r="I8" s="9">
        <f t="shared" si="0"/>
        <v>987633</v>
      </c>
      <c r="J8" s="9">
        <f t="shared" ref="J8" si="1">ROUND(SUM(J9:J16),0)</f>
        <v>0</v>
      </c>
      <c r="K8" s="9">
        <f>ROUND(SUM(K9:K16),0)</f>
        <v>149057585</v>
      </c>
      <c r="L8" s="9">
        <v>133527620</v>
      </c>
      <c r="M8" s="9">
        <f t="shared" ref="M8:N8" si="2">ROUND(SUM(M9:M16),0)</f>
        <v>0</v>
      </c>
      <c r="N8" s="9">
        <f t="shared" si="2"/>
        <v>0</v>
      </c>
      <c r="O8" s="9">
        <f t="shared" ref="O8" si="3">ROUND(SUM(O9:O16),0)</f>
        <v>7519800</v>
      </c>
      <c r="P8" s="33">
        <f>SUM(P9:P16)</f>
        <v>156577384.64999998</v>
      </c>
      <c r="Q8" s="9">
        <v>138038876</v>
      </c>
    </row>
    <row r="9" spans="1:19" ht="11.25" customHeight="1" x14ac:dyDescent="0.2">
      <c r="A9" s="2" t="s">
        <v>15</v>
      </c>
      <c r="B9" s="9">
        <v>8870747.7300000004</v>
      </c>
      <c r="C9" s="9">
        <v>19544796.149999999</v>
      </c>
      <c r="D9" s="9">
        <v>23700543.800000001</v>
      </c>
      <c r="E9" s="9">
        <v>11549974.720000001</v>
      </c>
      <c r="F9" s="9">
        <v>3754948.07</v>
      </c>
      <c r="G9" s="9">
        <v>10813707.52</v>
      </c>
      <c r="H9" s="9">
        <v>6540427.5099999998</v>
      </c>
      <c r="I9" s="9">
        <v>652016.76</v>
      </c>
      <c r="J9" s="9">
        <v>0</v>
      </c>
      <c r="K9" s="9">
        <f t="shared" ref="K9:K16" si="4">SUM(B9:J9)</f>
        <v>85427162.260000005</v>
      </c>
      <c r="L9" s="9">
        <v>76477658.13000001</v>
      </c>
      <c r="M9" s="9">
        <v>0</v>
      </c>
      <c r="N9" s="9">
        <v>0</v>
      </c>
      <c r="O9" s="9">
        <v>5350102.09</v>
      </c>
      <c r="P9" s="33">
        <f t="shared" ref="P9:P16" si="5">K9+M9+N9+O9</f>
        <v>90777264.350000009</v>
      </c>
      <c r="Q9" s="9">
        <v>79636114.310000017</v>
      </c>
    </row>
    <row r="10" spans="1:19" ht="11.25" customHeight="1" x14ac:dyDescent="0.2">
      <c r="A10" s="2" t="s">
        <v>16</v>
      </c>
      <c r="B10" s="9">
        <v>320052.88</v>
      </c>
      <c r="C10" s="9">
        <v>617986.01</v>
      </c>
      <c r="D10" s="9">
        <v>488638.69</v>
      </c>
      <c r="E10" s="9">
        <v>52050.57</v>
      </c>
      <c r="F10" s="9">
        <v>152164.71</v>
      </c>
      <c r="G10" s="9">
        <v>490422.13</v>
      </c>
      <c r="H10" s="9">
        <v>327091.21999999997</v>
      </c>
      <c r="I10" s="9">
        <v>16635.05</v>
      </c>
      <c r="J10" s="9">
        <v>0</v>
      </c>
      <c r="K10" s="9">
        <f t="shared" si="4"/>
        <v>2465041.2599999998</v>
      </c>
      <c r="L10" s="9">
        <v>2102261.7799999998</v>
      </c>
      <c r="M10" s="9">
        <v>0</v>
      </c>
      <c r="N10" s="9">
        <v>0</v>
      </c>
      <c r="O10" s="9">
        <v>115869.46</v>
      </c>
      <c r="P10" s="33">
        <f t="shared" si="5"/>
        <v>2580910.7199999997</v>
      </c>
      <c r="Q10" s="9">
        <v>2139150.84</v>
      </c>
    </row>
    <row r="11" spans="1:19" ht="11.25" customHeight="1" x14ac:dyDescent="0.2">
      <c r="A11" s="2" t="s">
        <v>17</v>
      </c>
      <c r="B11" s="9">
        <v>0</v>
      </c>
      <c r="C11" s="9">
        <v>7639765.9000000004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 t="shared" si="4"/>
        <v>7639765.9000000004</v>
      </c>
      <c r="L11" s="9">
        <v>6952047.8600000003</v>
      </c>
      <c r="M11" s="9">
        <v>0</v>
      </c>
      <c r="N11" s="9">
        <v>0</v>
      </c>
      <c r="O11" s="9">
        <v>0</v>
      </c>
      <c r="P11" s="33">
        <f t="shared" si="5"/>
        <v>7639765.9000000004</v>
      </c>
      <c r="Q11" s="9">
        <v>6952047.8600000003</v>
      </c>
    </row>
    <row r="12" spans="1:19" ht="11.25" customHeight="1" x14ac:dyDescent="0.2">
      <c r="A12" s="2" t="s">
        <v>43</v>
      </c>
      <c r="B12" s="9">
        <v>4281418.76</v>
      </c>
      <c r="C12" s="9">
        <v>9225885.4299999997</v>
      </c>
      <c r="D12" s="9">
        <v>11262086.210000001</v>
      </c>
      <c r="E12" s="9">
        <v>5706263.9500000002</v>
      </c>
      <c r="F12" s="9">
        <v>1505089.42</v>
      </c>
      <c r="G12" s="9">
        <v>4705152.66</v>
      </c>
      <c r="H12" s="9">
        <v>3063390.8</v>
      </c>
      <c r="I12" s="9">
        <v>310729.92</v>
      </c>
      <c r="J12" s="9">
        <v>0</v>
      </c>
      <c r="K12" s="9">
        <f t="shared" si="4"/>
        <v>40060017.149999991</v>
      </c>
      <c r="L12" s="9">
        <v>35519062.960000001</v>
      </c>
      <c r="M12" s="9">
        <v>0</v>
      </c>
      <c r="N12" s="9">
        <v>0</v>
      </c>
      <c r="O12" s="9">
        <v>1694333.76</v>
      </c>
      <c r="P12" s="33">
        <f t="shared" si="5"/>
        <v>41754350.909999989</v>
      </c>
      <c r="Q12" s="9">
        <v>36530125.469999999</v>
      </c>
    </row>
    <row r="13" spans="1:19" x14ac:dyDescent="0.2">
      <c r="A13" s="9" t="s">
        <v>27</v>
      </c>
      <c r="B13" s="9">
        <v>158746.23000000001</v>
      </c>
      <c r="C13" s="9">
        <v>306521.06</v>
      </c>
      <c r="D13" s="9">
        <v>242364.79</v>
      </c>
      <c r="E13" s="9">
        <v>25817.08</v>
      </c>
      <c r="F13" s="9">
        <v>71378.22</v>
      </c>
      <c r="G13" s="9">
        <v>231389.5</v>
      </c>
      <c r="H13" s="9">
        <v>162237.25</v>
      </c>
      <c r="I13" s="9">
        <v>8250.98</v>
      </c>
      <c r="J13" s="9">
        <v>0</v>
      </c>
      <c r="K13" s="9">
        <f t="shared" si="4"/>
        <v>1206705.1099999999</v>
      </c>
      <c r="L13" s="9">
        <v>1038629.85</v>
      </c>
      <c r="M13" s="9">
        <v>0</v>
      </c>
      <c r="N13" s="9">
        <v>0</v>
      </c>
      <c r="O13" s="9">
        <v>38700.400000000001</v>
      </c>
      <c r="P13" s="33">
        <f t="shared" si="5"/>
        <v>1245405.5099999998</v>
      </c>
      <c r="Q13" s="9">
        <v>1050950.8</v>
      </c>
    </row>
    <row r="14" spans="1:19" x14ac:dyDescent="0.2">
      <c r="A14" s="2" t="s">
        <v>44</v>
      </c>
      <c r="B14" s="9">
        <v>0</v>
      </c>
      <c r="C14" s="9">
        <v>3517104.91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f t="shared" si="4"/>
        <v>3517104.91</v>
      </c>
      <c r="L14" s="9">
        <v>3304269.3</v>
      </c>
      <c r="M14" s="9">
        <v>0</v>
      </c>
      <c r="N14" s="9">
        <v>0</v>
      </c>
      <c r="O14" s="9">
        <v>0</v>
      </c>
      <c r="P14" s="33">
        <f t="shared" si="5"/>
        <v>3517104.91</v>
      </c>
      <c r="Q14" s="9">
        <v>3304269.3</v>
      </c>
    </row>
    <row r="15" spans="1:19" x14ac:dyDescent="0.2">
      <c r="A15" s="2" t="s">
        <v>45</v>
      </c>
      <c r="B15" s="9">
        <v>0</v>
      </c>
      <c r="C15" s="9">
        <v>2748817</v>
      </c>
      <c r="D15" s="9">
        <v>0</v>
      </c>
      <c r="E15" s="9">
        <v>0</v>
      </c>
      <c r="F15" s="9">
        <v>0</v>
      </c>
      <c r="G15" s="9">
        <v>0</v>
      </c>
      <c r="H15" s="9">
        <v>32718.68</v>
      </c>
      <c r="I15" s="9">
        <v>0</v>
      </c>
      <c r="J15" s="9">
        <v>0</v>
      </c>
      <c r="K15" s="9">
        <f t="shared" si="4"/>
        <v>2781535.68</v>
      </c>
      <c r="L15" s="9">
        <v>2813934.25</v>
      </c>
      <c r="M15" s="9">
        <v>0</v>
      </c>
      <c r="N15" s="9">
        <v>0</v>
      </c>
      <c r="O15" s="9">
        <v>0</v>
      </c>
      <c r="P15" s="33">
        <f t="shared" si="5"/>
        <v>2781535.68</v>
      </c>
      <c r="Q15" s="9">
        <v>2813934.25</v>
      </c>
    </row>
    <row r="16" spans="1:19" x14ac:dyDescent="0.2">
      <c r="A16" s="2" t="s">
        <v>37</v>
      </c>
      <c r="B16" s="9">
        <v>243742.16</v>
      </c>
      <c r="C16" s="9">
        <v>2892052.46</v>
      </c>
      <c r="D16" s="9">
        <v>870222.88</v>
      </c>
      <c r="E16" s="9">
        <v>55440.14</v>
      </c>
      <c r="F16" s="9">
        <v>366551.78</v>
      </c>
      <c r="G16" s="9">
        <v>1073678.67</v>
      </c>
      <c r="H16" s="9">
        <v>458564.73</v>
      </c>
      <c r="I16" s="9">
        <v>0</v>
      </c>
      <c r="J16" s="9">
        <v>0</v>
      </c>
      <c r="K16" s="9">
        <f t="shared" si="4"/>
        <v>5960252.8200000003</v>
      </c>
      <c r="L16" s="9">
        <v>5319755.5</v>
      </c>
      <c r="M16" s="9">
        <v>0</v>
      </c>
      <c r="N16" s="9">
        <v>0</v>
      </c>
      <c r="O16" s="9">
        <v>320793.84999999998</v>
      </c>
      <c r="P16" s="33">
        <f t="shared" si="5"/>
        <v>6281046.6699999999</v>
      </c>
      <c r="Q16" s="9">
        <v>5612282.9199999999</v>
      </c>
    </row>
    <row r="17" spans="1:17" x14ac:dyDescent="0.2">
      <c r="P17" s="33"/>
    </row>
    <row r="18" spans="1:17" x14ac:dyDescent="0.2">
      <c r="A18" s="8" t="s">
        <v>21</v>
      </c>
      <c r="B18" s="9">
        <f t="shared" ref="B18:I18" si="6">SUM(B19:B21)</f>
        <v>693.33</v>
      </c>
      <c r="C18" s="9">
        <f t="shared" si="6"/>
        <v>2382611.11</v>
      </c>
      <c r="D18" s="9">
        <f t="shared" si="6"/>
        <v>597576.4</v>
      </c>
      <c r="E18" s="9">
        <f t="shared" si="6"/>
        <v>307980.38</v>
      </c>
      <c r="F18" s="9">
        <f t="shared" si="6"/>
        <v>281224.44</v>
      </c>
      <c r="G18" s="9">
        <f t="shared" si="6"/>
        <v>2445064.0099999998</v>
      </c>
      <c r="H18" s="9">
        <f t="shared" si="6"/>
        <v>263466.75</v>
      </c>
      <c r="I18" s="9">
        <f t="shared" si="6"/>
        <v>0</v>
      </c>
      <c r="J18" s="9">
        <f t="shared" ref="J18" si="7">SUM(J19:J21)</f>
        <v>0</v>
      </c>
      <c r="K18" s="9">
        <f t="shared" ref="K18:P18" si="8">SUM(K19:K21)</f>
        <v>6278616.4200000009</v>
      </c>
      <c r="L18" s="9">
        <v>5952577.6499999994</v>
      </c>
      <c r="M18" s="9">
        <f t="shared" ref="M18:O18" si="9">SUM(M19:M21)</f>
        <v>0</v>
      </c>
      <c r="N18" s="9">
        <f t="shared" si="9"/>
        <v>0</v>
      </c>
      <c r="O18" s="9">
        <f t="shared" si="9"/>
        <v>342289.51999999996</v>
      </c>
      <c r="P18" s="33">
        <f t="shared" si="8"/>
        <v>6620905.9400000004</v>
      </c>
      <c r="Q18" s="9">
        <v>6419926.6799999988</v>
      </c>
    </row>
    <row r="19" spans="1:17" x14ac:dyDescent="0.2">
      <c r="A19" s="9" t="s">
        <v>18</v>
      </c>
      <c r="B19" s="9">
        <v>549.69000000000005</v>
      </c>
      <c r="C19" s="9">
        <v>2126964.44</v>
      </c>
      <c r="D19" s="9">
        <v>486244.94</v>
      </c>
      <c r="E19" s="9">
        <v>215461.08</v>
      </c>
      <c r="F19" s="9">
        <v>257590.84</v>
      </c>
      <c r="G19" s="9">
        <v>1917542.67</v>
      </c>
      <c r="H19" s="9">
        <v>212351.73</v>
      </c>
      <c r="I19" s="9">
        <v>0</v>
      </c>
      <c r="J19" s="9">
        <v>0</v>
      </c>
      <c r="K19" s="9">
        <f>SUM(B19:J19)</f>
        <v>5216705.3900000006</v>
      </c>
      <c r="L19" s="9">
        <v>4952918.1999999993</v>
      </c>
      <c r="M19" s="9">
        <v>0</v>
      </c>
      <c r="N19" s="9">
        <v>0</v>
      </c>
      <c r="O19" s="9">
        <v>330079.67</v>
      </c>
      <c r="P19" s="33">
        <f>K19+M19+N19+O19</f>
        <v>5546785.0600000005</v>
      </c>
      <c r="Q19" s="9">
        <v>5415484.459999999</v>
      </c>
    </row>
    <row r="20" spans="1:17" x14ac:dyDescent="0.2">
      <c r="A20" s="2" t="s">
        <v>41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f>SUM(B20:J20)</f>
        <v>0</v>
      </c>
      <c r="L20" s="9">
        <v>0</v>
      </c>
      <c r="M20" s="9">
        <v>0</v>
      </c>
      <c r="N20" s="9">
        <v>0</v>
      </c>
      <c r="O20" s="9">
        <v>0</v>
      </c>
      <c r="P20" s="33">
        <f>K20+M20+N20+O20</f>
        <v>0</v>
      </c>
      <c r="Q20" s="9">
        <v>0</v>
      </c>
    </row>
    <row r="21" spans="1:17" x14ac:dyDescent="0.2">
      <c r="A21" s="9" t="s">
        <v>28</v>
      </c>
      <c r="B21" s="9">
        <v>143.63999999999999</v>
      </c>
      <c r="C21" s="9">
        <v>255646.67</v>
      </c>
      <c r="D21" s="9">
        <v>111331.46</v>
      </c>
      <c r="E21" s="9">
        <v>92519.3</v>
      </c>
      <c r="F21" s="9">
        <v>23633.599999999999</v>
      </c>
      <c r="G21" s="9">
        <v>527521.34</v>
      </c>
      <c r="H21" s="9">
        <v>51115.02</v>
      </c>
      <c r="I21" s="9">
        <v>0</v>
      </c>
      <c r="J21" s="9">
        <v>0</v>
      </c>
      <c r="K21" s="9">
        <f>SUM(B21:J21)</f>
        <v>1061911.03</v>
      </c>
      <c r="L21" s="9">
        <v>999659.45000000007</v>
      </c>
      <c r="M21" s="9">
        <v>0</v>
      </c>
      <c r="N21" s="9">
        <v>0</v>
      </c>
      <c r="O21" s="9">
        <v>12209.85</v>
      </c>
      <c r="P21" s="33">
        <f>K21+M21+N21+O21</f>
        <v>1074120.8800000001</v>
      </c>
      <c r="Q21" s="9">
        <v>1004442.2200000001</v>
      </c>
    </row>
    <row r="22" spans="1:17" x14ac:dyDescent="0.2">
      <c r="P22" s="33"/>
    </row>
    <row r="23" spans="1:17" x14ac:dyDescent="0.2">
      <c r="A23" s="8" t="s">
        <v>19</v>
      </c>
      <c r="B23" s="9">
        <f t="shared" ref="B23:I23" si="10">SUM(B24:B26)</f>
        <v>3943231.0700000003</v>
      </c>
      <c r="C23" s="9">
        <f t="shared" si="10"/>
        <v>12884287.67</v>
      </c>
      <c r="D23" s="9">
        <f t="shared" si="10"/>
        <v>13610459.189999999</v>
      </c>
      <c r="E23" s="9">
        <f t="shared" si="10"/>
        <v>509254.51</v>
      </c>
      <c r="F23" s="9">
        <f t="shared" si="10"/>
        <v>2285689.2999999998</v>
      </c>
      <c r="G23" s="9">
        <f t="shared" si="10"/>
        <v>20148622.259999998</v>
      </c>
      <c r="H23" s="9">
        <f t="shared" si="10"/>
        <v>4949253.0600000005</v>
      </c>
      <c r="I23" s="9">
        <f t="shared" si="10"/>
        <v>0</v>
      </c>
      <c r="J23" s="9">
        <f t="shared" ref="J23" si="11">SUM(J24:J26)</f>
        <v>0</v>
      </c>
      <c r="K23" s="9">
        <f t="shared" ref="K23:P23" si="12">SUM(K24:K26)</f>
        <v>58330797.060000002</v>
      </c>
      <c r="L23" s="9">
        <v>47558829.060000002</v>
      </c>
      <c r="M23" s="9">
        <f t="shared" ref="M23:N23" si="13">SUM(M24:M26)</f>
        <v>0</v>
      </c>
      <c r="N23" s="9">
        <f t="shared" si="13"/>
        <v>0</v>
      </c>
      <c r="O23" s="9">
        <f t="shared" ref="O23" si="14">SUM(O24:O26)</f>
        <v>4773498.26</v>
      </c>
      <c r="P23" s="33">
        <f t="shared" si="12"/>
        <v>63104295.32</v>
      </c>
      <c r="Q23" s="9">
        <v>50819223.350000001</v>
      </c>
    </row>
    <row r="24" spans="1:17" x14ac:dyDescent="0.2">
      <c r="A24" s="9" t="s">
        <v>18</v>
      </c>
      <c r="B24" s="9">
        <v>3666659.68</v>
      </c>
      <c r="C24" s="9">
        <v>10460804.32</v>
      </c>
      <c r="D24" s="9">
        <v>10039671.34</v>
      </c>
      <c r="E24" s="9">
        <v>376190.62</v>
      </c>
      <c r="F24" s="9">
        <v>1776281.28</v>
      </c>
      <c r="G24" s="9">
        <v>15097755.619999999</v>
      </c>
      <c r="H24" s="9">
        <v>3557559.39</v>
      </c>
      <c r="I24" s="9">
        <v>0</v>
      </c>
      <c r="J24" s="9">
        <v>0</v>
      </c>
      <c r="K24" s="9">
        <f>SUM(B24:J24)</f>
        <v>44974922.25</v>
      </c>
      <c r="L24" s="9">
        <v>36680054.560000002</v>
      </c>
      <c r="M24" s="9">
        <v>0</v>
      </c>
      <c r="N24" s="9">
        <v>0</v>
      </c>
      <c r="O24" s="9">
        <v>3879435.93</v>
      </c>
      <c r="P24" s="33">
        <f>K24+M24+N24+O24</f>
        <v>48854358.18</v>
      </c>
      <c r="Q24" s="9">
        <v>39345652.43</v>
      </c>
    </row>
    <row r="25" spans="1:17" x14ac:dyDescent="0.2">
      <c r="A25" s="2" t="s">
        <v>41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SUM(B25:J25)</f>
        <v>0</v>
      </c>
      <c r="L25" s="9">
        <v>0</v>
      </c>
      <c r="M25" s="9">
        <v>0</v>
      </c>
      <c r="N25" s="9">
        <v>0</v>
      </c>
      <c r="O25" s="9">
        <v>0</v>
      </c>
      <c r="P25" s="33">
        <f>K25+M25+N25+O25</f>
        <v>0</v>
      </c>
      <c r="Q25" s="9">
        <v>0</v>
      </c>
    </row>
    <row r="26" spans="1:17" x14ac:dyDescent="0.2">
      <c r="A26" s="9" t="s">
        <v>28</v>
      </c>
      <c r="B26" s="9">
        <v>276571.39</v>
      </c>
      <c r="C26" s="9">
        <v>2423483.35</v>
      </c>
      <c r="D26" s="9">
        <v>3570787.85</v>
      </c>
      <c r="E26" s="9">
        <v>133063.89000000001</v>
      </c>
      <c r="F26" s="9">
        <v>509408.02</v>
      </c>
      <c r="G26" s="9">
        <v>5050866.6399999997</v>
      </c>
      <c r="H26" s="9">
        <v>1391693.67</v>
      </c>
      <c r="I26" s="9">
        <v>0</v>
      </c>
      <c r="J26" s="9">
        <v>0</v>
      </c>
      <c r="K26" s="9">
        <f>SUM(B26:J26)</f>
        <v>13355874.810000001</v>
      </c>
      <c r="L26" s="9">
        <v>10878774.5</v>
      </c>
      <c r="M26" s="9">
        <v>0</v>
      </c>
      <c r="N26" s="9">
        <v>0</v>
      </c>
      <c r="O26" s="9">
        <v>894062.33</v>
      </c>
      <c r="P26" s="33">
        <f>K26+M26+N26+O26</f>
        <v>14249937.140000001</v>
      </c>
      <c r="Q26" s="9">
        <v>11473570.92</v>
      </c>
    </row>
    <row r="27" spans="1:17" x14ac:dyDescent="0.2">
      <c r="P27" s="33"/>
    </row>
    <row r="28" spans="1:17" x14ac:dyDescent="0.2">
      <c r="A28" s="8" t="s">
        <v>20</v>
      </c>
      <c r="B28" s="9">
        <f t="shared" ref="B28:I28" si="15">SUM(B29:B31)</f>
        <v>538754.05000000005</v>
      </c>
      <c r="C28" s="9">
        <f t="shared" si="15"/>
        <v>1551693.69</v>
      </c>
      <c r="D28" s="9">
        <f t="shared" si="15"/>
        <v>1739726.2</v>
      </c>
      <c r="E28" s="9">
        <f t="shared" si="15"/>
        <v>148510.79</v>
      </c>
      <c r="F28" s="9">
        <f t="shared" si="15"/>
        <v>683078.77</v>
      </c>
      <c r="G28" s="9">
        <f t="shared" si="15"/>
        <v>883996.3</v>
      </c>
      <c r="H28" s="9">
        <f t="shared" si="15"/>
        <v>333913.23</v>
      </c>
      <c r="I28" s="9">
        <f t="shared" si="15"/>
        <v>0</v>
      </c>
      <c r="J28" s="9">
        <f t="shared" ref="J28" si="16">SUM(J29:J31)</f>
        <v>0</v>
      </c>
      <c r="K28" s="9">
        <f t="shared" ref="K28:P28" si="17">SUM(K29:K31)</f>
        <v>5879673.0299999993</v>
      </c>
      <c r="L28" s="9">
        <v>4717860.74</v>
      </c>
      <c r="M28" s="9">
        <f t="shared" ref="M28:N28" si="18">SUM(M29:M31)</f>
        <v>0</v>
      </c>
      <c r="N28" s="9">
        <f t="shared" si="18"/>
        <v>0</v>
      </c>
      <c r="O28" s="9">
        <f t="shared" ref="O28" si="19">SUM(O29:O31)</f>
        <v>39525.57</v>
      </c>
      <c r="P28" s="33">
        <f t="shared" si="17"/>
        <v>5919198.5999999996</v>
      </c>
      <c r="Q28" s="9">
        <v>4756460.9300000006</v>
      </c>
    </row>
    <row r="29" spans="1:17" x14ac:dyDescent="0.2">
      <c r="A29" s="9" t="s">
        <v>18</v>
      </c>
      <c r="B29" s="9">
        <v>538754.05000000005</v>
      </c>
      <c r="C29" s="9">
        <v>1519122.53</v>
      </c>
      <c r="D29" s="9">
        <v>1524995.22</v>
      </c>
      <c r="E29" s="9">
        <v>138755.47</v>
      </c>
      <c r="F29" s="9">
        <v>584203.81000000006</v>
      </c>
      <c r="G29" s="9">
        <v>883996.3</v>
      </c>
      <c r="H29" s="9">
        <v>325783.55</v>
      </c>
      <c r="I29" s="9">
        <v>0</v>
      </c>
      <c r="J29" s="9">
        <v>0</v>
      </c>
      <c r="K29" s="9">
        <f>SUM(B29:J29)</f>
        <v>5515610.9299999997</v>
      </c>
      <c r="L29" s="9">
        <v>4458203.17</v>
      </c>
      <c r="M29" s="9">
        <v>0</v>
      </c>
      <c r="N29" s="9">
        <v>0</v>
      </c>
      <c r="O29" s="9">
        <v>39525.57</v>
      </c>
      <c r="P29" s="33">
        <f>K29+M29+N29+O29</f>
        <v>5555136.5</v>
      </c>
      <c r="Q29" s="9">
        <v>4496803.3600000003</v>
      </c>
    </row>
    <row r="30" spans="1:17" x14ac:dyDescent="0.2">
      <c r="A30" s="2" t="s">
        <v>41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f>SUM(B30:J30)</f>
        <v>0</v>
      </c>
      <c r="L30" s="9">
        <v>0</v>
      </c>
      <c r="M30" s="9">
        <v>0</v>
      </c>
      <c r="N30" s="9">
        <v>0</v>
      </c>
      <c r="O30" s="9">
        <v>0</v>
      </c>
      <c r="P30" s="33">
        <f>K30+M30+N30+O30</f>
        <v>0</v>
      </c>
      <c r="Q30" s="9">
        <v>0</v>
      </c>
    </row>
    <row r="31" spans="1:17" x14ac:dyDescent="0.2">
      <c r="A31" s="9" t="s">
        <v>28</v>
      </c>
      <c r="B31" s="9">
        <v>0</v>
      </c>
      <c r="C31" s="9">
        <v>32571.16</v>
      </c>
      <c r="D31" s="9">
        <v>214730.98</v>
      </c>
      <c r="E31" s="9">
        <v>9755.32</v>
      </c>
      <c r="F31" s="9">
        <v>98874.96</v>
      </c>
      <c r="G31" s="9">
        <v>0</v>
      </c>
      <c r="H31" s="9">
        <v>8129.68</v>
      </c>
      <c r="I31" s="9">
        <v>0</v>
      </c>
      <c r="J31" s="9">
        <v>0</v>
      </c>
      <c r="K31" s="9">
        <f>SUM(B31:J31)</f>
        <v>364062.10000000003</v>
      </c>
      <c r="L31" s="9">
        <v>259657.57</v>
      </c>
      <c r="M31" s="9">
        <v>0</v>
      </c>
      <c r="N31" s="9">
        <v>0</v>
      </c>
      <c r="O31" s="9">
        <v>0</v>
      </c>
      <c r="P31" s="33">
        <f>K31+M31+N31+O31</f>
        <v>364062.10000000003</v>
      </c>
      <c r="Q31" s="9">
        <v>259657.57</v>
      </c>
    </row>
    <row r="32" spans="1:17" x14ac:dyDescent="0.2">
      <c r="P32" s="33"/>
    </row>
    <row r="33" spans="1:17" x14ac:dyDescent="0.2">
      <c r="A33" s="8" t="s">
        <v>23</v>
      </c>
      <c r="B33" s="9">
        <v>0</v>
      </c>
      <c r="C33" s="9">
        <v>5701344.4199999999</v>
      </c>
      <c r="D33" s="9">
        <v>0</v>
      </c>
      <c r="E33" s="9">
        <v>0</v>
      </c>
      <c r="F33" s="9">
        <v>0</v>
      </c>
      <c r="G33" s="9">
        <v>0</v>
      </c>
      <c r="H33" s="9">
        <v>65965.08</v>
      </c>
      <c r="I33" s="9">
        <v>0</v>
      </c>
      <c r="J33" s="9">
        <v>0</v>
      </c>
      <c r="K33" s="9">
        <f>SUM(B33:J33)</f>
        <v>5767309.5</v>
      </c>
      <c r="L33" s="9">
        <v>5713624.5</v>
      </c>
      <c r="M33" s="9">
        <v>0</v>
      </c>
      <c r="N33" s="9">
        <v>0</v>
      </c>
      <c r="O33" s="9">
        <v>0</v>
      </c>
      <c r="P33" s="33">
        <f>K33+M33+N33+O33</f>
        <v>5767309.5</v>
      </c>
      <c r="Q33" s="9">
        <v>5713624.5</v>
      </c>
    </row>
    <row r="34" spans="1:17" x14ac:dyDescent="0.2">
      <c r="A34" s="8"/>
    </row>
    <row r="35" spans="1:17" s="17" customFormat="1" x14ac:dyDescent="0.2">
      <c r="A35" s="15" t="s">
        <v>36</v>
      </c>
      <c r="B35" s="17">
        <f t="shared" ref="B35:P35" si="20">IF((B21+B26+B31)=0,0,((B21+B26+B31)/(B19+B20+B24+B25+B29+B30)))</f>
        <v>6.5791116652174797E-2</v>
      </c>
      <c r="C35" s="17">
        <f t="shared" ref="C35:I35" si="21">IF((C21+C26+C31)=0,0,((C21+C26+C31)/(C19+C20+C24+C25+C29+C30)))</f>
        <v>0.192225283675522</v>
      </c>
      <c r="D35" s="17">
        <f t="shared" si="21"/>
        <v>0.32336560516604906</v>
      </c>
      <c r="E35" s="17">
        <f t="shared" si="21"/>
        <v>0.32220180697295187</v>
      </c>
      <c r="F35" s="17">
        <f t="shared" si="21"/>
        <v>0.24136678877758902</v>
      </c>
      <c r="G35" s="17">
        <f t="shared" si="21"/>
        <v>0.31165406837409898</v>
      </c>
      <c r="H35" s="17">
        <f t="shared" si="21"/>
        <v>0.354259408209255</v>
      </c>
      <c r="I35" s="17">
        <f t="shared" si="21"/>
        <v>0</v>
      </c>
      <c r="J35" s="17">
        <f t="shared" si="20"/>
        <v>0</v>
      </c>
      <c r="K35" s="17">
        <f t="shared" si="20"/>
        <v>0.26534878266180051</v>
      </c>
      <c r="L35" s="17">
        <v>0.26334957342885906</v>
      </c>
      <c r="M35" s="17">
        <f t="shared" ref="M35:O35" si="22">IF((M21+M26+M31)=0,0,((M21+M26+M31)/(M19+M20+M24+M25+M29+M30)))</f>
        <v>0</v>
      </c>
      <c r="N35" s="17">
        <f t="shared" si="22"/>
        <v>0</v>
      </c>
      <c r="O35" s="17">
        <f t="shared" si="22"/>
        <v>0.21328863236220413</v>
      </c>
      <c r="P35" s="17">
        <f t="shared" si="20"/>
        <v>0.26165933223394494</v>
      </c>
      <c r="Q35" s="17">
        <v>0.25859121687492814</v>
      </c>
    </row>
    <row r="36" spans="1:17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2" thickBot="1" x14ac:dyDescent="0.25">
      <c r="A37" s="3" t="s">
        <v>4</v>
      </c>
      <c r="B37" s="12">
        <f t="shared" ref="B37:Q37" si="23">+B33+B28+B23+B18+B8</f>
        <v>18357386.449999999</v>
      </c>
      <c r="C37" s="12">
        <f t="shared" si="23"/>
        <v>69012865.890000001</v>
      </c>
      <c r="D37" s="12">
        <f t="shared" si="23"/>
        <v>52511617.789999999</v>
      </c>
      <c r="E37" s="12">
        <f t="shared" si="23"/>
        <v>18355291.68</v>
      </c>
      <c r="F37" s="12">
        <f t="shared" si="23"/>
        <v>9100124.5099999998</v>
      </c>
      <c r="G37" s="12">
        <f t="shared" si="23"/>
        <v>40792032.57</v>
      </c>
      <c r="H37" s="12">
        <f t="shared" si="23"/>
        <v>16197028.120000001</v>
      </c>
      <c r="I37" s="12">
        <f t="shared" si="23"/>
        <v>987633</v>
      </c>
      <c r="J37" s="12">
        <f t="shared" si="23"/>
        <v>0</v>
      </c>
      <c r="K37" s="12">
        <f t="shared" si="23"/>
        <v>225313981.00999999</v>
      </c>
      <c r="L37" s="12">
        <f t="shared" si="23"/>
        <v>197470511.94999999</v>
      </c>
      <c r="M37" s="12">
        <f t="shared" si="23"/>
        <v>0</v>
      </c>
      <c r="N37" s="12">
        <f t="shared" si="23"/>
        <v>0</v>
      </c>
      <c r="O37" s="12">
        <f t="shared" si="23"/>
        <v>12675113.35</v>
      </c>
      <c r="P37" s="12">
        <f t="shared" si="23"/>
        <v>237989094.00999999</v>
      </c>
      <c r="Q37" s="12">
        <f t="shared" si="23"/>
        <v>205748111.45999998</v>
      </c>
    </row>
    <row r="38" spans="1:17" ht="12" thickTop="1" x14ac:dyDescent="0.2"/>
    <row r="48" spans="1:17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38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RowHeight="11.25" x14ac:dyDescent="0.2"/>
  <cols>
    <col min="1" max="1" width="27.140625" style="9" customWidth="1"/>
    <col min="2" max="2" width="11.28515625" style="9" customWidth="1"/>
    <col min="3" max="3" width="9.42578125" style="9" customWidth="1"/>
    <col min="4" max="4" width="10" style="9" customWidth="1"/>
    <col min="5" max="5" width="10.28515625" style="9" customWidth="1"/>
    <col min="6" max="6" width="14.140625" style="9" bestFit="1" customWidth="1"/>
    <col min="7" max="7" width="10.5703125" style="9" customWidth="1"/>
    <col min="8" max="8" width="10.140625" style="9" customWidth="1"/>
    <col min="9" max="9" width="6.28515625" style="9" customWidth="1"/>
    <col min="10" max="10" width="9.85546875" style="9" bestFit="1" customWidth="1"/>
    <col min="11" max="12" width="10" style="9" customWidth="1"/>
    <col min="13" max="13" width="9.140625" style="9"/>
    <col min="14" max="14" width="10.140625" style="9" customWidth="1"/>
    <col min="15" max="15" width="10" style="9" customWidth="1"/>
    <col min="16" max="16" width="11.7109375" style="9" customWidth="1"/>
    <col min="17" max="17" width="8.85546875" style="9" customWidth="1"/>
    <col min="18" max="18" width="9.140625" style="9"/>
    <col min="19" max="19" width="11.140625" style="9" bestFit="1" customWidth="1"/>
    <col min="20" max="16384" width="9.140625" style="9"/>
  </cols>
  <sheetData>
    <row r="1" spans="1:19" x14ac:dyDescent="0.2">
      <c r="A1" s="3" t="str">
        <f>Research!A1</f>
        <v>FY23 Research Report - Oklahoma State University - Final Numbers as of June 30, 2023</v>
      </c>
      <c r="F1" s="7"/>
      <c r="Q1" s="14" t="s">
        <v>33</v>
      </c>
    </row>
    <row r="2" spans="1:19" x14ac:dyDescent="0.2">
      <c r="A2" s="3" t="str">
        <f>Research!A2</f>
        <v>Sponsored Program Fund Sources and Expenditures by Agency</v>
      </c>
    </row>
    <row r="3" spans="1:19" x14ac:dyDescent="0.2">
      <c r="Q3" s="10" t="s">
        <v>26</v>
      </c>
    </row>
    <row r="4" spans="1:19" x14ac:dyDescent="0.2">
      <c r="A4" s="8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8" t="str">
        <f>Research!K4</f>
        <v>FY23</v>
      </c>
      <c r="L4" s="18" t="str">
        <f>Research!L4</f>
        <v>FY22</v>
      </c>
      <c r="M4" s="10"/>
      <c r="N4" s="10"/>
      <c r="O4" s="10" t="s">
        <v>24</v>
      </c>
      <c r="P4" s="18" t="str">
        <f>Research!P4</f>
        <v>FY23</v>
      </c>
      <c r="Q4" s="18" t="str">
        <f>Research!Q4</f>
        <v>FY22</v>
      </c>
    </row>
    <row r="5" spans="1:19" x14ac:dyDescent="0.2">
      <c r="B5" s="10" t="s">
        <v>0</v>
      </c>
      <c r="C5" s="10"/>
      <c r="D5" s="10" t="s">
        <v>1</v>
      </c>
      <c r="E5" s="10"/>
      <c r="F5" s="18" t="s">
        <v>49</v>
      </c>
      <c r="G5" s="10"/>
      <c r="H5" s="10" t="s">
        <v>2</v>
      </c>
      <c r="I5" s="10"/>
      <c r="J5" s="10"/>
      <c r="K5" s="18" t="s">
        <v>39</v>
      </c>
      <c r="L5" s="18" t="s">
        <v>39</v>
      </c>
      <c r="M5" s="10"/>
      <c r="N5" s="10" t="s">
        <v>3</v>
      </c>
      <c r="O5" s="10" t="s">
        <v>25</v>
      </c>
      <c r="P5" s="10" t="s">
        <v>35</v>
      </c>
      <c r="Q5" s="10" t="s">
        <v>4</v>
      </c>
    </row>
    <row r="6" spans="1:19" x14ac:dyDescent="0.2">
      <c r="B6" s="13" t="s">
        <v>5</v>
      </c>
      <c r="C6" s="13" t="s">
        <v>6</v>
      </c>
      <c r="D6" s="13" t="s">
        <v>7</v>
      </c>
      <c r="E6" s="13" t="s">
        <v>8</v>
      </c>
      <c r="F6" s="21" t="s">
        <v>46</v>
      </c>
      <c r="G6" s="13" t="s">
        <v>9</v>
      </c>
      <c r="H6" s="13" t="s">
        <v>11</v>
      </c>
      <c r="I6" s="10" t="s">
        <v>22</v>
      </c>
      <c r="J6" s="18" t="s">
        <v>40</v>
      </c>
      <c r="K6" s="18" t="s">
        <v>38</v>
      </c>
      <c r="L6" s="18" t="s">
        <v>38</v>
      </c>
      <c r="M6" s="13" t="s">
        <v>10</v>
      </c>
      <c r="N6" s="13" t="s">
        <v>12</v>
      </c>
      <c r="O6" s="13" t="s">
        <v>7</v>
      </c>
      <c r="P6" s="10" t="s">
        <v>5</v>
      </c>
      <c r="Q6" s="13" t="s">
        <v>5</v>
      </c>
      <c r="S6" s="2"/>
    </row>
    <row r="7" spans="1:19" x14ac:dyDescent="0.2">
      <c r="A7" s="3" t="s">
        <v>13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9" ht="11.25" customHeight="1" x14ac:dyDescent="0.2">
      <c r="A8" s="3" t="s">
        <v>14</v>
      </c>
      <c r="B8" s="9">
        <f t="shared" ref="B8:J8" si="0">ROUND(SUM(B9:B16),0)</f>
        <v>258714</v>
      </c>
      <c r="C8" s="9">
        <f t="shared" si="0"/>
        <v>75150</v>
      </c>
      <c r="D8" s="9">
        <f t="shared" si="0"/>
        <v>66409</v>
      </c>
      <c r="E8" s="9">
        <f t="shared" si="0"/>
        <v>0</v>
      </c>
      <c r="F8" s="9">
        <f t="shared" si="0"/>
        <v>31917</v>
      </c>
      <c r="G8" s="9">
        <f t="shared" si="0"/>
        <v>341735</v>
      </c>
      <c r="H8" s="9">
        <f t="shared" si="0"/>
        <v>864344</v>
      </c>
      <c r="I8" s="9">
        <f t="shared" si="0"/>
        <v>0</v>
      </c>
      <c r="J8" s="9">
        <f t="shared" si="0"/>
        <v>175458</v>
      </c>
      <c r="K8" s="9">
        <f>ROUND(SUM(K9:K16),0)</f>
        <v>1813728</v>
      </c>
      <c r="L8" s="9">
        <v>3058578</v>
      </c>
      <c r="M8" s="9">
        <f t="shared" ref="M8:O8" si="1">ROUND(SUM(M9:M16),0)</f>
        <v>730347</v>
      </c>
      <c r="N8" s="9">
        <f t="shared" si="1"/>
        <v>869619</v>
      </c>
      <c r="O8" s="9">
        <f t="shared" si="1"/>
        <v>3445412</v>
      </c>
      <c r="P8" s="31">
        <f>SUM(P9:P16)</f>
        <v>6859106.4100000001</v>
      </c>
      <c r="Q8" s="9">
        <v>8552541</v>
      </c>
    </row>
    <row r="9" spans="1:19" ht="11.25" customHeight="1" x14ac:dyDescent="0.2">
      <c r="A9" s="2" t="s">
        <v>15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f t="shared" ref="K9:K16" si="2">SUM(B9:J9)</f>
        <v>0</v>
      </c>
      <c r="L9" s="9">
        <v>0</v>
      </c>
      <c r="M9" s="9">
        <v>0</v>
      </c>
      <c r="N9" s="9">
        <v>0</v>
      </c>
      <c r="O9" s="9">
        <v>0</v>
      </c>
      <c r="P9" s="31">
        <f t="shared" ref="P9:P16" si="3">K9+M9+N9+O9</f>
        <v>0</v>
      </c>
      <c r="Q9" s="9">
        <v>0</v>
      </c>
    </row>
    <row r="10" spans="1:19" ht="11.25" customHeight="1" x14ac:dyDescent="0.2">
      <c r="A10" s="2" t="s">
        <v>16</v>
      </c>
      <c r="B10" s="9">
        <v>14025.74</v>
      </c>
      <c r="C10" s="9">
        <v>0</v>
      </c>
      <c r="D10" s="9">
        <v>0</v>
      </c>
      <c r="E10" s="9">
        <v>0</v>
      </c>
      <c r="F10" s="9">
        <v>0</v>
      </c>
      <c r="G10" s="9">
        <v>173965</v>
      </c>
      <c r="H10" s="9">
        <v>0</v>
      </c>
      <c r="I10" s="9">
        <v>0</v>
      </c>
      <c r="J10" s="9">
        <v>0</v>
      </c>
      <c r="K10" s="9">
        <f t="shared" si="2"/>
        <v>187990.74</v>
      </c>
      <c r="L10" s="9">
        <v>153234.76</v>
      </c>
      <c r="M10" s="9">
        <v>0</v>
      </c>
      <c r="N10" s="9">
        <v>500</v>
      </c>
      <c r="O10" s="9">
        <v>1158806.6299999999</v>
      </c>
      <c r="P10" s="31">
        <f t="shared" si="3"/>
        <v>1347297.3699999999</v>
      </c>
      <c r="Q10" s="9">
        <v>1244844.17</v>
      </c>
    </row>
    <row r="11" spans="1:19" ht="11.25" customHeight="1" x14ac:dyDescent="0.2">
      <c r="A11" s="2" t="s">
        <v>17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 t="shared" si="2"/>
        <v>0</v>
      </c>
      <c r="L11" s="9">
        <v>0</v>
      </c>
      <c r="M11" s="9">
        <v>0</v>
      </c>
      <c r="N11" s="9">
        <v>0</v>
      </c>
      <c r="O11" s="9">
        <v>0</v>
      </c>
      <c r="P11" s="31">
        <f t="shared" si="3"/>
        <v>0</v>
      </c>
      <c r="Q11" s="9">
        <v>0</v>
      </c>
    </row>
    <row r="12" spans="1:19" ht="11.25" customHeight="1" x14ac:dyDescent="0.2">
      <c r="A12" s="2" t="s">
        <v>43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f t="shared" si="2"/>
        <v>0</v>
      </c>
      <c r="L12" s="9">
        <v>0</v>
      </c>
      <c r="M12" s="9">
        <v>0</v>
      </c>
      <c r="N12" s="9">
        <v>0</v>
      </c>
      <c r="O12" s="9">
        <v>0</v>
      </c>
      <c r="P12" s="31">
        <f t="shared" si="3"/>
        <v>0</v>
      </c>
      <c r="Q12" s="9">
        <v>0</v>
      </c>
    </row>
    <row r="13" spans="1:19" x14ac:dyDescent="0.2">
      <c r="A13" s="9" t="s">
        <v>27</v>
      </c>
      <c r="B13" s="9">
        <v>6984.82</v>
      </c>
      <c r="C13" s="9">
        <v>0</v>
      </c>
      <c r="D13" s="9">
        <v>0</v>
      </c>
      <c r="E13" s="9">
        <v>0</v>
      </c>
      <c r="F13" s="9">
        <v>0</v>
      </c>
      <c r="G13" s="9">
        <v>86634.57</v>
      </c>
      <c r="H13" s="9">
        <v>0</v>
      </c>
      <c r="I13" s="9">
        <v>0</v>
      </c>
      <c r="J13" s="9">
        <v>0</v>
      </c>
      <c r="K13" s="9">
        <f t="shared" si="2"/>
        <v>93619.390000000014</v>
      </c>
      <c r="L13" s="9">
        <v>76310.91</v>
      </c>
      <c r="M13" s="9">
        <v>0</v>
      </c>
      <c r="N13" s="9">
        <v>254.5</v>
      </c>
      <c r="O13" s="9">
        <v>386540.41</v>
      </c>
      <c r="P13" s="31">
        <f t="shared" si="3"/>
        <v>480414.3</v>
      </c>
      <c r="Q13" s="9">
        <v>440908.44999999995</v>
      </c>
    </row>
    <row r="14" spans="1:19" x14ac:dyDescent="0.2">
      <c r="A14" s="2" t="s">
        <v>44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f t="shared" si="2"/>
        <v>0</v>
      </c>
      <c r="L14" s="9">
        <v>0</v>
      </c>
      <c r="M14" s="9">
        <v>0</v>
      </c>
      <c r="N14" s="9">
        <v>0</v>
      </c>
      <c r="O14" s="9">
        <v>0</v>
      </c>
      <c r="P14" s="31">
        <f t="shared" si="3"/>
        <v>0</v>
      </c>
      <c r="Q14" s="9">
        <v>0</v>
      </c>
    </row>
    <row r="15" spans="1:19" x14ac:dyDescent="0.2">
      <c r="A15" s="2" t="s">
        <v>45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f t="shared" si="2"/>
        <v>0</v>
      </c>
      <c r="L15" s="9">
        <v>0</v>
      </c>
      <c r="M15" s="9">
        <v>0</v>
      </c>
      <c r="N15" s="9">
        <v>0</v>
      </c>
      <c r="O15" s="9">
        <v>0</v>
      </c>
      <c r="P15" s="31">
        <f t="shared" si="3"/>
        <v>0</v>
      </c>
      <c r="Q15" s="9">
        <v>0</v>
      </c>
    </row>
    <row r="16" spans="1:19" x14ac:dyDescent="0.2">
      <c r="A16" s="2" t="s">
        <v>37</v>
      </c>
      <c r="B16" s="9">
        <v>237703.34</v>
      </c>
      <c r="C16" s="9">
        <v>75150.42</v>
      </c>
      <c r="D16" s="9">
        <v>66409.259999999995</v>
      </c>
      <c r="E16" s="9">
        <v>0</v>
      </c>
      <c r="F16" s="9">
        <v>31916.87</v>
      </c>
      <c r="G16" s="9">
        <v>81135.92</v>
      </c>
      <c r="H16" s="9">
        <v>864344.37</v>
      </c>
      <c r="I16" s="9">
        <v>0</v>
      </c>
      <c r="J16" s="9">
        <v>175458</v>
      </c>
      <c r="K16" s="9">
        <f t="shared" si="2"/>
        <v>1532118.18</v>
      </c>
      <c r="L16" s="9">
        <v>2829032.6199999996</v>
      </c>
      <c r="M16" s="9">
        <v>730346.59</v>
      </c>
      <c r="N16" s="9">
        <v>868864.67</v>
      </c>
      <c r="O16" s="9">
        <v>1900065.3</v>
      </c>
      <c r="P16" s="31">
        <f t="shared" si="3"/>
        <v>5031394.74</v>
      </c>
      <c r="Q16" s="9">
        <v>6866788.4699999988</v>
      </c>
    </row>
    <row r="17" spans="1:17" x14ac:dyDescent="0.2">
      <c r="P17" s="31"/>
    </row>
    <row r="18" spans="1:17" x14ac:dyDescent="0.2">
      <c r="A18" s="8" t="s">
        <v>21</v>
      </c>
      <c r="B18" s="9">
        <f t="shared" ref="B18:J18" si="4">SUM(B19:B21)</f>
        <v>286601.64999999997</v>
      </c>
      <c r="C18" s="9">
        <f t="shared" si="4"/>
        <v>185457.03</v>
      </c>
      <c r="D18" s="9">
        <f t="shared" si="4"/>
        <v>67669.09</v>
      </c>
      <c r="E18" s="9">
        <f t="shared" si="4"/>
        <v>0</v>
      </c>
      <c r="F18" s="9">
        <f t="shared" si="4"/>
        <v>202761.51</v>
      </c>
      <c r="G18" s="9">
        <f t="shared" si="4"/>
        <v>2154.12</v>
      </c>
      <c r="H18" s="9">
        <f t="shared" si="4"/>
        <v>2330420.87</v>
      </c>
      <c r="I18" s="9">
        <f t="shared" si="4"/>
        <v>0</v>
      </c>
      <c r="J18" s="9">
        <f t="shared" si="4"/>
        <v>0</v>
      </c>
      <c r="K18" s="9">
        <f t="shared" ref="K18" si="5">SUM(K19:K21)</f>
        <v>3075064.27</v>
      </c>
      <c r="L18" s="9">
        <v>3974229.97</v>
      </c>
      <c r="M18" s="9">
        <f t="shared" ref="M18:O18" si="6">SUM(M19:M21)</f>
        <v>0</v>
      </c>
      <c r="N18" s="9">
        <f t="shared" si="6"/>
        <v>1167415.01</v>
      </c>
      <c r="O18" s="9">
        <f t="shared" si="6"/>
        <v>285740.77</v>
      </c>
      <c r="P18" s="31">
        <f t="shared" ref="P18" si="7">SUM(P19:P21)</f>
        <v>4528220.05</v>
      </c>
      <c r="Q18" s="9">
        <v>5675624.1299999999</v>
      </c>
    </row>
    <row r="19" spans="1:17" x14ac:dyDescent="0.2">
      <c r="A19" s="9" t="s">
        <v>18</v>
      </c>
      <c r="B19" s="9">
        <v>282489.53999999998</v>
      </c>
      <c r="C19" s="9">
        <v>166051.09</v>
      </c>
      <c r="D19" s="9">
        <v>67669.09</v>
      </c>
      <c r="E19" s="9">
        <v>0</v>
      </c>
      <c r="F19" s="9">
        <v>175135.57</v>
      </c>
      <c r="G19" s="9">
        <v>2154.12</v>
      </c>
      <c r="H19" s="9">
        <v>2162646.52</v>
      </c>
      <c r="I19" s="9">
        <v>0</v>
      </c>
      <c r="J19" s="9">
        <v>0</v>
      </c>
      <c r="K19" s="9">
        <f>SUM(B19:J19)</f>
        <v>2856145.93</v>
      </c>
      <c r="L19" s="9">
        <v>3721716.5300000003</v>
      </c>
      <c r="M19" s="9">
        <v>0</v>
      </c>
      <c r="N19" s="9">
        <v>1167415.01</v>
      </c>
      <c r="O19" s="9">
        <v>298565.56</v>
      </c>
      <c r="P19" s="31">
        <f>K19+M19+N19+O19</f>
        <v>4322126.5</v>
      </c>
      <c r="Q19" s="9">
        <v>5357638.05</v>
      </c>
    </row>
    <row r="20" spans="1:17" x14ac:dyDescent="0.2">
      <c r="A20" s="2" t="s">
        <v>41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f>SUM(B20:J20)</f>
        <v>0</v>
      </c>
      <c r="L20" s="9">
        <v>0</v>
      </c>
      <c r="M20" s="9">
        <v>0</v>
      </c>
      <c r="N20" s="9">
        <v>0</v>
      </c>
      <c r="O20" s="9">
        <v>0</v>
      </c>
      <c r="P20" s="31">
        <f>K20+M20+N20+O20</f>
        <v>0</v>
      </c>
      <c r="Q20" s="9">
        <v>0</v>
      </c>
    </row>
    <row r="21" spans="1:17" x14ac:dyDescent="0.2">
      <c r="A21" s="9" t="s">
        <v>28</v>
      </c>
      <c r="B21" s="9">
        <v>4112.1099999999997</v>
      </c>
      <c r="C21" s="9">
        <v>19405.939999999999</v>
      </c>
      <c r="D21" s="9">
        <v>0</v>
      </c>
      <c r="E21" s="9">
        <v>0</v>
      </c>
      <c r="F21" s="9">
        <v>27625.94</v>
      </c>
      <c r="G21" s="9">
        <v>0</v>
      </c>
      <c r="H21" s="9">
        <v>167774.35</v>
      </c>
      <c r="I21" s="9">
        <v>0</v>
      </c>
      <c r="J21" s="9">
        <v>0</v>
      </c>
      <c r="K21" s="9">
        <f>SUM(B21:J21)</f>
        <v>218918.34</v>
      </c>
      <c r="L21" s="9">
        <v>252513.44</v>
      </c>
      <c r="M21" s="9">
        <v>0</v>
      </c>
      <c r="N21" s="9">
        <v>0</v>
      </c>
      <c r="O21" s="9">
        <v>-12824.79</v>
      </c>
      <c r="P21" s="31">
        <f>K21+M21+N21+O21</f>
        <v>206093.55</v>
      </c>
      <c r="Q21" s="9">
        <v>317986.08</v>
      </c>
    </row>
    <row r="22" spans="1:17" x14ac:dyDescent="0.2">
      <c r="P22" s="31"/>
    </row>
    <row r="23" spans="1:17" x14ac:dyDescent="0.2">
      <c r="A23" s="8" t="s">
        <v>19</v>
      </c>
      <c r="B23" s="9">
        <f t="shared" ref="B23:J23" si="8">SUM(B24:B26)</f>
        <v>5766340.8199999994</v>
      </c>
      <c r="C23" s="9">
        <f t="shared" si="8"/>
        <v>586716.74</v>
      </c>
      <c r="D23" s="9">
        <f t="shared" si="8"/>
        <v>222652.61</v>
      </c>
      <c r="E23" s="9">
        <f t="shared" si="8"/>
        <v>0</v>
      </c>
      <c r="F23" s="9">
        <f t="shared" si="8"/>
        <v>506445.32</v>
      </c>
      <c r="G23" s="9">
        <f t="shared" si="8"/>
        <v>917406.5</v>
      </c>
      <c r="H23" s="9">
        <f t="shared" si="8"/>
        <v>293280.14999999997</v>
      </c>
      <c r="I23" s="9">
        <f t="shared" si="8"/>
        <v>0</v>
      </c>
      <c r="J23" s="9">
        <f t="shared" si="8"/>
        <v>736944.96000000008</v>
      </c>
      <c r="K23" s="9">
        <f t="shared" ref="K23" si="9">SUM(K24:K26)</f>
        <v>9029787.0999999996</v>
      </c>
      <c r="L23" s="9">
        <v>12358472.120000001</v>
      </c>
      <c r="M23" s="9">
        <f t="shared" ref="M23:O23" si="10">SUM(M24:M26)</f>
        <v>1888319.01</v>
      </c>
      <c r="N23" s="9">
        <f t="shared" si="10"/>
        <v>2799890.65</v>
      </c>
      <c r="O23" s="9">
        <f t="shared" si="10"/>
        <v>9972074.9100000001</v>
      </c>
      <c r="P23" s="31">
        <f t="shared" ref="P23" si="11">SUM(P24:P26)</f>
        <v>23690071.670000002</v>
      </c>
      <c r="Q23" s="9">
        <v>42299931.230000004</v>
      </c>
    </row>
    <row r="24" spans="1:17" x14ac:dyDescent="0.2">
      <c r="A24" s="9" t="s">
        <v>18</v>
      </c>
      <c r="B24" s="9">
        <v>4883911.47</v>
      </c>
      <c r="C24" s="9">
        <v>540070.41</v>
      </c>
      <c r="D24" s="9">
        <v>209033.96</v>
      </c>
      <c r="E24" s="9">
        <v>0</v>
      </c>
      <c r="F24" s="9">
        <v>451976.39</v>
      </c>
      <c r="G24" s="9">
        <v>774096.42</v>
      </c>
      <c r="H24" s="9">
        <v>273437.96999999997</v>
      </c>
      <c r="I24" s="9">
        <v>0</v>
      </c>
      <c r="J24" s="9">
        <v>663317.41</v>
      </c>
      <c r="K24" s="9">
        <f>SUM(B24:J24)</f>
        <v>7795844.0299999993</v>
      </c>
      <c r="L24" s="9">
        <v>4782174.76</v>
      </c>
      <c r="M24" s="9">
        <v>1737343.17</v>
      </c>
      <c r="N24" s="9">
        <v>2730858.84</v>
      </c>
      <c r="O24" s="9">
        <v>8906809.6300000008</v>
      </c>
      <c r="P24" s="31">
        <f>K24+M24+N24+O24</f>
        <v>21170855.670000002</v>
      </c>
      <c r="Q24" s="9">
        <v>31832426.240000002</v>
      </c>
    </row>
    <row r="25" spans="1:17" x14ac:dyDescent="0.2">
      <c r="A25" s="2" t="s">
        <v>41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SUM(B25:J25)</f>
        <v>0</v>
      </c>
      <c r="L25" s="9">
        <v>5850955.04</v>
      </c>
      <c r="M25" s="9">
        <v>0</v>
      </c>
      <c r="N25" s="9">
        <v>0</v>
      </c>
      <c r="O25" s="9">
        <v>0</v>
      </c>
      <c r="P25" s="31">
        <f>K25+M25+N25+O25</f>
        <v>0</v>
      </c>
      <c r="Q25" s="9">
        <v>5850955.04</v>
      </c>
    </row>
    <row r="26" spans="1:17" x14ac:dyDescent="0.2">
      <c r="A26" s="9" t="s">
        <v>28</v>
      </c>
      <c r="B26" s="9">
        <v>882429.35</v>
      </c>
      <c r="C26" s="9">
        <v>46646.33</v>
      </c>
      <c r="D26" s="9">
        <v>13618.65</v>
      </c>
      <c r="E26" s="9">
        <v>0</v>
      </c>
      <c r="F26" s="9">
        <v>54468.93</v>
      </c>
      <c r="G26" s="9">
        <v>143310.07999999999</v>
      </c>
      <c r="H26" s="9">
        <v>19842.18</v>
      </c>
      <c r="I26" s="9">
        <v>0</v>
      </c>
      <c r="J26" s="9">
        <v>73627.55</v>
      </c>
      <c r="K26" s="9">
        <f>SUM(B26:J26)</f>
        <v>1233943.07</v>
      </c>
      <c r="L26" s="9">
        <v>1725342.3199999998</v>
      </c>
      <c r="M26" s="9">
        <v>150975.84</v>
      </c>
      <c r="N26" s="9">
        <v>69031.81</v>
      </c>
      <c r="O26" s="9">
        <v>1065265.28</v>
      </c>
      <c r="P26" s="31">
        <f>K26+M26+N26+O26</f>
        <v>2519216</v>
      </c>
      <c r="Q26" s="9">
        <v>4616549.95</v>
      </c>
    </row>
    <row r="27" spans="1:17" x14ac:dyDescent="0.2">
      <c r="P27" s="31"/>
    </row>
    <row r="28" spans="1:17" x14ac:dyDescent="0.2">
      <c r="A28" s="8" t="s">
        <v>20</v>
      </c>
      <c r="B28" s="9">
        <f t="shared" ref="B28:J28" si="12">SUM(B29:B31)</f>
        <v>0</v>
      </c>
      <c r="C28" s="9">
        <f t="shared" si="12"/>
        <v>22679.449999999997</v>
      </c>
      <c r="D28" s="9">
        <f t="shared" si="12"/>
        <v>0</v>
      </c>
      <c r="E28" s="9">
        <f t="shared" si="12"/>
        <v>0</v>
      </c>
      <c r="F28" s="9">
        <f t="shared" si="12"/>
        <v>136192.04999999999</v>
      </c>
      <c r="G28" s="9">
        <f t="shared" si="12"/>
        <v>0</v>
      </c>
      <c r="H28" s="9">
        <f t="shared" si="12"/>
        <v>0</v>
      </c>
      <c r="I28" s="9">
        <f t="shared" si="12"/>
        <v>0</v>
      </c>
      <c r="J28" s="9">
        <f t="shared" si="12"/>
        <v>0</v>
      </c>
      <c r="K28" s="9">
        <f t="shared" ref="K28" si="13">SUM(K29:K31)</f>
        <v>158871.5</v>
      </c>
      <c r="L28" s="9">
        <v>14568.81</v>
      </c>
      <c r="M28" s="9">
        <f t="shared" ref="M28:O28" si="14">SUM(M29:M31)</f>
        <v>58701.79</v>
      </c>
      <c r="N28" s="9">
        <f t="shared" si="14"/>
        <v>401642.13</v>
      </c>
      <c r="O28" s="9">
        <f t="shared" si="14"/>
        <v>1385899.3299999998</v>
      </c>
      <c r="P28" s="31">
        <f t="shared" ref="P28" si="15">SUM(P29:P31)</f>
        <v>2005114.7499999998</v>
      </c>
      <c r="Q28" s="9">
        <v>1752932.86</v>
      </c>
    </row>
    <row r="29" spans="1:17" x14ac:dyDescent="0.2">
      <c r="A29" s="9" t="s">
        <v>18</v>
      </c>
      <c r="B29" s="9">
        <v>0</v>
      </c>
      <c r="C29" s="9">
        <v>23393.1</v>
      </c>
      <c r="D29" s="9">
        <v>0</v>
      </c>
      <c r="E29" s="9">
        <v>0</v>
      </c>
      <c r="F29" s="9">
        <v>111193.06</v>
      </c>
      <c r="G29" s="9">
        <v>0</v>
      </c>
      <c r="H29" s="9">
        <v>0</v>
      </c>
      <c r="I29" s="9">
        <v>0</v>
      </c>
      <c r="J29" s="9">
        <v>0</v>
      </c>
      <c r="K29" s="9">
        <f>SUM(B29:J29)</f>
        <v>134586.16</v>
      </c>
      <c r="L29" s="9">
        <v>13855.16</v>
      </c>
      <c r="M29" s="9">
        <v>58701.79</v>
      </c>
      <c r="N29" s="9">
        <v>400172.77</v>
      </c>
      <c r="O29" s="9">
        <v>1374136.89</v>
      </c>
      <c r="P29" s="31">
        <f>K29+M29+N29+O29</f>
        <v>1967597.6099999999</v>
      </c>
      <c r="Q29" s="9">
        <v>1747476.76</v>
      </c>
    </row>
    <row r="30" spans="1:17" x14ac:dyDescent="0.2">
      <c r="A30" s="2" t="s">
        <v>41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f>SUM(B30:J30)</f>
        <v>0</v>
      </c>
      <c r="L30" s="9">
        <v>0</v>
      </c>
      <c r="M30" s="9">
        <v>0</v>
      </c>
      <c r="N30" s="9">
        <v>0</v>
      </c>
      <c r="O30" s="9">
        <v>0</v>
      </c>
      <c r="P30" s="31">
        <f>K30+M30+N30+O30</f>
        <v>0</v>
      </c>
      <c r="Q30" s="9">
        <v>0</v>
      </c>
    </row>
    <row r="31" spans="1:17" x14ac:dyDescent="0.2">
      <c r="A31" s="9" t="s">
        <v>28</v>
      </c>
      <c r="B31" s="9">
        <v>0</v>
      </c>
      <c r="C31" s="9">
        <v>-713.65</v>
      </c>
      <c r="D31" s="9">
        <v>0</v>
      </c>
      <c r="E31" s="9">
        <v>0</v>
      </c>
      <c r="F31" s="9">
        <v>24998.99</v>
      </c>
      <c r="G31" s="9">
        <v>0</v>
      </c>
      <c r="H31" s="9">
        <v>0</v>
      </c>
      <c r="I31" s="9">
        <v>0</v>
      </c>
      <c r="J31" s="9">
        <v>0</v>
      </c>
      <c r="K31" s="9">
        <f>SUM(B31:J31)</f>
        <v>24285.34</v>
      </c>
      <c r="L31" s="9">
        <v>713.65</v>
      </c>
      <c r="M31" s="9">
        <v>0</v>
      </c>
      <c r="N31" s="9">
        <v>1469.36</v>
      </c>
      <c r="O31" s="9">
        <v>11762.44</v>
      </c>
      <c r="P31" s="31">
        <f>K31+M31+N31+O31</f>
        <v>37517.14</v>
      </c>
      <c r="Q31" s="9">
        <v>5456.0999999999995</v>
      </c>
    </row>
    <row r="32" spans="1:17" x14ac:dyDescent="0.2">
      <c r="P32" s="31"/>
    </row>
    <row r="33" spans="1:17" x14ac:dyDescent="0.2">
      <c r="A33" s="8" t="s">
        <v>23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f>SUM(B33:J33)</f>
        <v>0</v>
      </c>
      <c r="L33" s="9">
        <v>0</v>
      </c>
      <c r="M33" s="9">
        <v>0</v>
      </c>
      <c r="N33" s="9">
        <v>0</v>
      </c>
      <c r="O33" s="9">
        <v>0</v>
      </c>
      <c r="P33" s="31">
        <v>0</v>
      </c>
      <c r="Q33" s="9">
        <v>0</v>
      </c>
    </row>
    <row r="34" spans="1:17" x14ac:dyDescent="0.2">
      <c r="A34" s="8"/>
    </row>
    <row r="35" spans="1:17" s="17" customFormat="1" x14ac:dyDescent="0.2">
      <c r="A35" s="15" t="s">
        <v>36</v>
      </c>
      <c r="B35" s="17">
        <f t="shared" ref="B35:K35" si="16">IF((B21+B26+B31)=0,0,((B21+B26+B31)/(B19+B20+B24+B25+B29+B30)))</f>
        <v>0.17159749277766576</v>
      </c>
      <c r="C35" s="17">
        <f t="shared" ref="C35:J35" si="17">IF((C21+C26+C31)=0,0,((C21+C26+C31)/(C19+C20+C24+C25+C29+C30)))</f>
        <v>8.9564513170812488E-2</v>
      </c>
      <c r="D35" s="17">
        <f t="shared" si="17"/>
        <v>4.9217563738455358E-2</v>
      </c>
      <c r="E35" s="17">
        <f t="shared" si="17"/>
        <v>0</v>
      </c>
      <c r="F35" s="17">
        <f t="shared" si="17"/>
        <v>0.14505367984630527</v>
      </c>
      <c r="G35" s="17">
        <f t="shared" si="17"/>
        <v>0.18461833211735992</v>
      </c>
      <c r="H35" s="17">
        <f t="shared" si="17"/>
        <v>7.7015608764866766E-2</v>
      </c>
      <c r="I35" s="17">
        <f t="shared" si="17"/>
        <v>0</v>
      </c>
      <c r="J35" s="17">
        <f t="shared" si="17"/>
        <v>0.11099897106575267</v>
      </c>
      <c r="K35" s="17">
        <f t="shared" si="16"/>
        <v>0.13694306085330812</v>
      </c>
      <c r="L35" s="17">
        <v>0.13769994535532659</v>
      </c>
      <c r="M35" s="17">
        <f t="shared" ref="M35:P35" si="18">IF((M21+M26+M31)=0,0,((M21+M26+M31)/(M19+M20+M24+M25+M29+M30)))</f>
        <v>8.4060167402490865E-2</v>
      </c>
      <c r="N35" s="17">
        <f t="shared" si="18"/>
        <v>1.6401546007799445E-2</v>
      </c>
      <c r="O35" s="17">
        <f t="shared" si="18"/>
        <v>0.10059092725191157</v>
      </c>
      <c r="P35" s="17">
        <f t="shared" si="18"/>
        <v>0.10061064668460543</v>
      </c>
      <c r="Q35" s="17">
        <v>0.11029600368972782</v>
      </c>
    </row>
    <row r="36" spans="1:17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2" thickBot="1" x14ac:dyDescent="0.25">
      <c r="A37" s="3" t="s">
        <v>4</v>
      </c>
      <c r="B37" s="12">
        <f t="shared" ref="B37:Q37" si="19">+B33+B28+B23+B18+B8</f>
        <v>6311656.4699999997</v>
      </c>
      <c r="C37" s="12">
        <f t="shared" si="19"/>
        <v>870003.22</v>
      </c>
      <c r="D37" s="12">
        <f t="shared" si="19"/>
        <v>356730.69999999995</v>
      </c>
      <c r="E37" s="12">
        <f t="shared" si="19"/>
        <v>0</v>
      </c>
      <c r="F37" s="12">
        <f t="shared" si="19"/>
        <v>877315.88</v>
      </c>
      <c r="G37" s="12">
        <f t="shared" si="19"/>
        <v>1261295.6200000001</v>
      </c>
      <c r="H37" s="12">
        <f t="shared" si="19"/>
        <v>3488045.02</v>
      </c>
      <c r="I37" s="12">
        <f t="shared" si="19"/>
        <v>0</v>
      </c>
      <c r="J37" s="12">
        <f t="shared" si="19"/>
        <v>912402.96000000008</v>
      </c>
      <c r="K37" s="12">
        <f t="shared" si="19"/>
        <v>14077450.869999999</v>
      </c>
      <c r="L37" s="12">
        <f t="shared" si="19"/>
        <v>19405848.900000002</v>
      </c>
      <c r="M37" s="12">
        <f t="shared" si="19"/>
        <v>2677367.7999999998</v>
      </c>
      <c r="N37" s="12">
        <f t="shared" si="19"/>
        <v>5238566.79</v>
      </c>
      <c r="O37" s="12">
        <f t="shared" si="19"/>
        <v>15089127.01</v>
      </c>
      <c r="P37" s="12">
        <f t="shared" si="19"/>
        <v>37082512.880000003</v>
      </c>
      <c r="Q37" s="12">
        <f t="shared" si="19"/>
        <v>58281029.220000006</v>
      </c>
    </row>
    <row r="38" spans="1:17" ht="12" thickTop="1" x14ac:dyDescent="0.2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38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/>
    </sheetView>
  </sheetViews>
  <sheetFormatPr defaultRowHeight="11.25" x14ac:dyDescent="0.2"/>
  <cols>
    <col min="1" max="1" width="27.5703125" style="9" customWidth="1"/>
    <col min="2" max="2" width="10.5703125" style="9" customWidth="1"/>
    <col min="3" max="3" width="9.85546875" style="9" bestFit="1" customWidth="1"/>
    <col min="4" max="4" width="10" style="9" customWidth="1"/>
    <col min="5" max="5" width="10.28515625" style="9" customWidth="1"/>
    <col min="6" max="6" width="14.140625" style="9" bestFit="1" customWidth="1"/>
    <col min="7" max="7" width="10.42578125" style="9" bestFit="1" customWidth="1"/>
    <col min="8" max="8" width="10.140625" style="9" customWidth="1"/>
    <col min="9" max="9" width="6.5703125" style="9" customWidth="1"/>
    <col min="10" max="10" width="9.85546875" style="9" customWidth="1"/>
    <col min="11" max="12" width="9.5703125" style="9" bestFit="1" customWidth="1"/>
    <col min="13" max="13" width="9.140625" style="9"/>
    <col min="14" max="14" width="10.140625" style="9" customWidth="1"/>
    <col min="15" max="15" width="10" style="9" customWidth="1"/>
    <col min="16" max="16" width="12" style="9" bestFit="1" customWidth="1"/>
    <col min="17" max="17" width="10.140625" style="9" customWidth="1"/>
    <col min="18" max="18" width="9.140625" style="9"/>
    <col min="19" max="19" width="11.140625" style="9" bestFit="1" customWidth="1"/>
    <col min="20" max="16384" width="9.140625" style="9"/>
  </cols>
  <sheetData>
    <row r="1" spans="1:21" x14ac:dyDescent="0.2">
      <c r="A1" s="3" t="str">
        <f>Instruction!A1</f>
        <v>FY23 Research Report - Oklahoma State University - Final Numbers as of June 30, 2023</v>
      </c>
      <c r="Q1" s="14" t="s">
        <v>34</v>
      </c>
    </row>
    <row r="2" spans="1:21" x14ac:dyDescent="0.2">
      <c r="A2" s="3" t="str">
        <f>Instruction!A2</f>
        <v>Sponsored Program Fund Sources and Expenditures by Agency</v>
      </c>
    </row>
    <row r="3" spans="1:21" x14ac:dyDescent="0.2">
      <c r="I3" s="2" t="s">
        <v>42</v>
      </c>
      <c r="Q3" s="10" t="s">
        <v>26</v>
      </c>
    </row>
    <row r="4" spans="1:21" x14ac:dyDescent="0.2">
      <c r="A4" s="8" t="s">
        <v>31</v>
      </c>
      <c r="B4" s="10"/>
      <c r="C4" s="10"/>
      <c r="D4" s="10"/>
      <c r="E4" s="10"/>
      <c r="F4" s="10"/>
      <c r="G4" s="10"/>
      <c r="H4" s="10"/>
      <c r="I4" s="10"/>
      <c r="J4" s="10"/>
      <c r="K4" s="18" t="str">
        <f>Instruction!K4</f>
        <v>FY23</v>
      </c>
      <c r="L4" s="18" t="str">
        <f>Instruction!L4</f>
        <v>FY22</v>
      </c>
      <c r="M4" s="10"/>
      <c r="N4" s="10"/>
      <c r="O4" s="10" t="s">
        <v>24</v>
      </c>
      <c r="P4" s="18" t="str">
        <f>Instruction!P4</f>
        <v>FY23</v>
      </c>
      <c r="Q4" s="18" t="str">
        <f>Instruction!Q4</f>
        <v>FY22</v>
      </c>
    </row>
    <row r="5" spans="1:21" x14ac:dyDescent="0.2">
      <c r="B5" s="10" t="s">
        <v>0</v>
      </c>
      <c r="C5" s="10"/>
      <c r="D5" s="10" t="s">
        <v>1</v>
      </c>
      <c r="E5" s="10"/>
      <c r="F5" s="18" t="s">
        <v>49</v>
      </c>
      <c r="G5" s="10"/>
      <c r="H5" s="10" t="s">
        <v>2</v>
      </c>
      <c r="I5" s="10"/>
      <c r="J5" s="10"/>
      <c r="K5" s="18" t="s">
        <v>39</v>
      </c>
      <c r="L5" s="18" t="s">
        <v>39</v>
      </c>
      <c r="M5" s="10"/>
      <c r="N5" s="10" t="s">
        <v>3</v>
      </c>
      <c r="O5" s="10" t="s">
        <v>25</v>
      </c>
      <c r="P5" s="10" t="s">
        <v>35</v>
      </c>
      <c r="Q5" s="10" t="s">
        <v>4</v>
      </c>
    </row>
    <row r="6" spans="1:21" x14ac:dyDescent="0.2">
      <c r="B6" s="13" t="s">
        <v>5</v>
      </c>
      <c r="C6" s="13" t="s">
        <v>6</v>
      </c>
      <c r="D6" s="13" t="s">
        <v>7</v>
      </c>
      <c r="E6" s="13" t="s">
        <v>8</v>
      </c>
      <c r="F6" s="21" t="s">
        <v>46</v>
      </c>
      <c r="G6" s="13" t="s">
        <v>9</v>
      </c>
      <c r="H6" s="13" t="s">
        <v>11</v>
      </c>
      <c r="I6" s="10" t="s">
        <v>22</v>
      </c>
      <c r="J6" s="18" t="s">
        <v>40</v>
      </c>
      <c r="K6" s="18" t="s">
        <v>38</v>
      </c>
      <c r="L6" s="18" t="s">
        <v>38</v>
      </c>
      <c r="M6" s="13" t="s">
        <v>10</v>
      </c>
      <c r="N6" s="13" t="s">
        <v>12</v>
      </c>
      <c r="O6" s="13" t="s">
        <v>7</v>
      </c>
      <c r="P6" s="10" t="s">
        <v>5</v>
      </c>
      <c r="Q6" s="13" t="s">
        <v>5</v>
      </c>
      <c r="S6" s="2"/>
    </row>
    <row r="7" spans="1:21" x14ac:dyDescent="0.2">
      <c r="A7" s="3" t="s">
        <v>13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1" ht="11.25" customHeight="1" x14ac:dyDescent="0.2">
      <c r="A8" s="3" t="s">
        <v>14</v>
      </c>
      <c r="B8" s="9">
        <f t="shared" ref="B8:C8" si="0">ROUND(SUM(B9:B16),0)</f>
        <v>6947116</v>
      </c>
      <c r="C8" s="9">
        <f t="shared" si="0"/>
        <v>42109258</v>
      </c>
      <c r="D8" s="9">
        <f t="shared" ref="D8:I8" si="1">ROUND(SUM(D9:D16),0)</f>
        <v>270079</v>
      </c>
      <c r="E8" s="9">
        <f t="shared" si="1"/>
        <v>43293</v>
      </c>
      <c r="F8" s="9">
        <f t="shared" si="1"/>
        <v>612290</v>
      </c>
      <c r="G8" s="9">
        <f t="shared" si="1"/>
        <v>10395592</v>
      </c>
      <c r="H8" s="9">
        <f t="shared" si="1"/>
        <v>5041483</v>
      </c>
      <c r="I8" s="9">
        <f t="shared" si="1"/>
        <v>280685</v>
      </c>
      <c r="J8" s="9">
        <f t="shared" ref="J8" si="2">ROUND(SUM(J9:J16),0)</f>
        <v>0</v>
      </c>
      <c r="K8" s="9">
        <f>ROUND(SUM(K9:K16),0)</f>
        <v>65699797</v>
      </c>
      <c r="L8" s="9">
        <v>66489501</v>
      </c>
      <c r="M8" s="9">
        <f t="shared" ref="M8:O8" si="3">ROUND(SUM(M9:M16),0)</f>
        <v>2207</v>
      </c>
      <c r="N8" s="9">
        <f t="shared" si="3"/>
        <v>0</v>
      </c>
      <c r="O8" s="9">
        <f t="shared" si="3"/>
        <v>5999069</v>
      </c>
      <c r="P8" s="31">
        <f>SUM(P9:P16)</f>
        <v>71701073.030000001</v>
      </c>
      <c r="Q8" s="9">
        <v>78036086</v>
      </c>
    </row>
    <row r="9" spans="1:21" s="2" customFormat="1" ht="11.25" customHeight="1" x14ac:dyDescent="0.2">
      <c r="A9" s="2" t="s">
        <v>15</v>
      </c>
      <c r="B9" s="9">
        <v>4121778.73</v>
      </c>
      <c r="C9" s="9">
        <v>27417583.969999999</v>
      </c>
      <c r="D9" s="9">
        <v>178692.8</v>
      </c>
      <c r="E9" s="9">
        <v>42016.09</v>
      </c>
      <c r="F9" s="9">
        <v>226115.14</v>
      </c>
      <c r="G9" s="9">
        <v>7322983.7000000002</v>
      </c>
      <c r="H9" s="9">
        <v>3630478.45</v>
      </c>
      <c r="I9" s="9">
        <v>187737.08</v>
      </c>
      <c r="J9" s="9">
        <v>0</v>
      </c>
      <c r="K9" s="9">
        <f t="shared" ref="K9:K16" si="4">SUM(B9:J9)</f>
        <v>43127385.960000001</v>
      </c>
      <c r="L9" s="9">
        <v>43114008.970000006</v>
      </c>
      <c r="M9" s="9">
        <v>0</v>
      </c>
      <c r="N9" s="9">
        <v>0</v>
      </c>
      <c r="O9" s="9">
        <v>4445476.45</v>
      </c>
      <c r="P9" s="33">
        <f t="shared" ref="P9:P16" si="5">K9+M9+N9+O9</f>
        <v>47572862.410000004</v>
      </c>
      <c r="Q9" s="9">
        <v>52347864.550000004</v>
      </c>
      <c r="S9" s="9"/>
      <c r="T9" s="9"/>
      <c r="U9" s="9"/>
    </row>
    <row r="10" spans="1:21" s="2" customFormat="1" ht="11.25" customHeight="1" x14ac:dyDescent="0.2">
      <c r="A10" s="2" t="s">
        <v>16</v>
      </c>
      <c r="B10" s="9">
        <v>0</v>
      </c>
      <c r="C10" s="9">
        <v>1241064.28</v>
      </c>
      <c r="D10" s="9">
        <v>0</v>
      </c>
      <c r="E10" s="9">
        <v>0</v>
      </c>
      <c r="F10" s="9">
        <v>0</v>
      </c>
      <c r="G10" s="9">
        <v>9862</v>
      </c>
      <c r="H10" s="9">
        <v>0</v>
      </c>
      <c r="I10" s="9">
        <v>0</v>
      </c>
      <c r="J10" s="9">
        <v>0</v>
      </c>
      <c r="K10" s="9">
        <f t="shared" si="4"/>
        <v>1250926.28</v>
      </c>
      <c r="L10" s="9">
        <v>1236197.3</v>
      </c>
      <c r="M10" s="9">
        <v>0</v>
      </c>
      <c r="N10" s="9">
        <v>0</v>
      </c>
      <c r="O10" s="9">
        <v>0</v>
      </c>
      <c r="P10" s="33">
        <f t="shared" si="5"/>
        <v>1250926.28</v>
      </c>
      <c r="Q10" s="9">
        <v>1236197.3</v>
      </c>
      <c r="S10" s="9"/>
      <c r="T10" s="9"/>
      <c r="U10" s="9"/>
    </row>
    <row r="11" spans="1:21" ht="11.25" customHeight="1" x14ac:dyDescent="0.2">
      <c r="A11" s="2" t="s">
        <v>17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f t="shared" si="4"/>
        <v>0</v>
      </c>
      <c r="L11" s="9">
        <v>0</v>
      </c>
      <c r="M11" s="9">
        <v>0</v>
      </c>
      <c r="N11" s="9">
        <v>0</v>
      </c>
      <c r="O11" s="9">
        <v>0</v>
      </c>
      <c r="P11" s="33">
        <f t="shared" si="5"/>
        <v>0</v>
      </c>
      <c r="Q11" s="9">
        <v>0</v>
      </c>
    </row>
    <row r="12" spans="1:21" ht="11.25" customHeight="1" x14ac:dyDescent="0.2">
      <c r="A12" s="2" t="s">
        <v>43</v>
      </c>
      <c r="B12" s="9">
        <v>1525482.45</v>
      </c>
      <c r="C12" s="9">
        <v>10126147.52</v>
      </c>
      <c r="D12" s="9">
        <v>67545.88</v>
      </c>
      <c r="E12" s="9">
        <v>1696.24</v>
      </c>
      <c r="F12" s="9">
        <v>78270.62</v>
      </c>
      <c r="G12" s="9">
        <v>2709395.62</v>
      </c>
      <c r="H12" s="9">
        <v>1369914.88</v>
      </c>
      <c r="I12" s="9">
        <v>92948.3</v>
      </c>
      <c r="J12" s="9">
        <v>0</v>
      </c>
      <c r="K12" s="9">
        <f t="shared" si="4"/>
        <v>15971401.509999998</v>
      </c>
      <c r="L12" s="9">
        <v>15855315.82</v>
      </c>
      <c r="M12" s="9">
        <v>0</v>
      </c>
      <c r="N12" s="9">
        <v>0</v>
      </c>
      <c r="O12" s="9">
        <v>909734.53</v>
      </c>
      <c r="P12" s="33">
        <f t="shared" si="5"/>
        <v>16881136.039999999</v>
      </c>
      <c r="Q12" s="9">
        <v>18132230.690000001</v>
      </c>
    </row>
    <row r="13" spans="1:21" ht="11.25" customHeight="1" x14ac:dyDescent="0.2">
      <c r="A13" s="9" t="s">
        <v>27</v>
      </c>
      <c r="B13" s="9">
        <v>0</v>
      </c>
      <c r="C13" s="9">
        <v>469122.29</v>
      </c>
      <c r="D13" s="9">
        <v>0</v>
      </c>
      <c r="E13" s="9">
        <v>0</v>
      </c>
      <c r="F13" s="9">
        <v>0</v>
      </c>
      <c r="G13" s="9">
        <v>3727.84</v>
      </c>
      <c r="H13" s="9">
        <v>0</v>
      </c>
      <c r="I13" s="9">
        <v>0</v>
      </c>
      <c r="J13" s="9">
        <v>0</v>
      </c>
      <c r="K13" s="9">
        <f t="shared" si="4"/>
        <v>472850.13</v>
      </c>
      <c r="L13" s="9">
        <v>467282.58</v>
      </c>
      <c r="M13" s="9">
        <v>0</v>
      </c>
      <c r="N13" s="9">
        <v>0</v>
      </c>
      <c r="O13" s="9">
        <v>0</v>
      </c>
      <c r="P13" s="33">
        <f t="shared" si="5"/>
        <v>472850.13</v>
      </c>
      <c r="Q13" s="9">
        <v>467282.58</v>
      </c>
    </row>
    <row r="14" spans="1:21" x14ac:dyDescent="0.2">
      <c r="A14" s="2" t="s">
        <v>44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f t="shared" si="4"/>
        <v>0</v>
      </c>
      <c r="L14" s="9">
        <v>0</v>
      </c>
      <c r="M14" s="9">
        <v>0</v>
      </c>
      <c r="N14" s="9">
        <v>0</v>
      </c>
      <c r="O14" s="9">
        <v>0</v>
      </c>
      <c r="P14" s="33">
        <f t="shared" si="5"/>
        <v>0</v>
      </c>
      <c r="Q14" s="9">
        <v>0</v>
      </c>
    </row>
    <row r="15" spans="1:21" x14ac:dyDescent="0.2">
      <c r="A15" s="2" t="s">
        <v>45</v>
      </c>
      <c r="B15" s="9">
        <v>0</v>
      </c>
      <c r="C15" s="9">
        <v>2223054.8199999998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f t="shared" si="4"/>
        <v>2223054.8199999998</v>
      </c>
      <c r="L15" s="9">
        <v>2528059.89</v>
      </c>
      <c r="M15" s="9">
        <v>0</v>
      </c>
      <c r="N15" s="9">
        <v>0</v>
      </c>
      <c r="O15" s="9">
        <v>0</v>
      </c>
      <c r="P15" s="33">
        <f t="shared" si="5"/>
        <v>2223054.8199999998</v>
      </c>
      <c r="Q15" s="9">
        <v>2528059.89</v>
      </c>
    </row>
    <row r="16" spans="1:21" x14ac:dyDescent="0.2">
      <c r="A16" s="2" t="s">
        <v>37</v>
      </c>
      <c r="B16" s="9">
        <v>1299854.52</v>
      </c>
      <c r="C16" s="9">
        <v>632285.37</v>
      </c>
      <c r="D16" s="9">
        <v>23840.19</v>
      </c>
      <c r="E16" s="9">
        <v>-418.9</v>
      </c>
      <c r="F16" s="9">
        <v>307904.53000000003</v>
      </c>
      <c r="G16" s="9">
        <v>349622.97</v>
      </c>
      <c r="H16" s="9">
        <v>41089.339999999997</v>
      </c>
      <c r="I16" s="9">
        <v>0</v>
      </c>
      <c r="J16" s="9">
        <v>0</v>
      </c>
      <c r="K16" s="9">
        <f t="shared" si="4"/>
        <v>2654178.0199999996</v>
      </c>
      <c r="L16" s="9">
        <v>3288636.92</v>
      </c>
      <c r="M16" s="9">
        <v>2207.1799999999998</v>
      </c>
      <c r="N16" s="9">
        <v>0</v>
      </c>
      <c r="O16" s="9">
        <v>643858.15</v>
      </c>
      <c r="P16" s="33">
        <f t="shared" si="5"/>
        <v>3300243.3499999996</v>
      </c>
      <c r="Q16" s="9">
        <v>3324451.2099999995</v>
      </c>
    </row>
    <row r="17" spans="1:17" x14ac:dyDescent="0.2">
      <c r="P17" s="33"/>
    </row>
    <row r="18" spans="1:17" x14ac:dyDescent="0.2">
      <c r="A18" s="8" t="s">
        <v>21</v>
      </c>
      <c r="B18" s="9">
        <f t="shared" ref="B18" si="6">SUM(B19:B21)</f>
        <v>186577.01</v>
      </c>
      <c r="C18" s="9">
        <f t="shared" ref="C18:I18" si="7">SUM(C19:C21)</f>
        <v>1017959.97</v>
      </c>
      <c r="D18" s="9">
        <f t="shared" si="7"/>
        <v>64276.78</v>
      </c>
      <c r="E18" s="9">
        <f t="shared" si="7"/>
        <v>0</v>
      </c>
      <c r="F18" s="9">
        <f t="shared" si="7"/>
        <v>13070.460000000001</v>
      </c>
      <c r="G18" s="9">
        <f t="shared" si="7"/>
        <v>1577.29</v>
      </c>
      <c r="H18" s="9">
        <f t="shared" si="7"/>
        <v>19920.849999999999</v>
      </c>
      <c r="I18" s="9">
        <f t="shared" si="7"/>
        <v>0</v>
      </c>
      <c r="J18" s="9">
        <f t="shared" ref="J18" si="8">SUM(J19:J21)</f>
        <v>0</v>
      </c>
      <c r="K18" s="9">
        <f t="shared" ref="K18:P18" si="9">SUM(K19:K21)</f>
        <v>1303382.3600000003</v>
      </c>
      <c r="L18" s="9">
        <v>1273407.1599999999</v>
      </c>
      <c r="M18" s="9">
        <f t="shared" ref="M18:O18" si="10">SUM(M19:M21)</f>
        <v>0</v>
      </c>
      <c r="N18" s="9">
        <f t="shared" si="10"/>
        <v>0</v>
      </c>
      <c r="O18" s="9">
        <f t="shared" si="10"/>
        <v>1525850.82</v>
      </c>
      <c r="P18" s="33">
        <f t="shared" si="9"/>
        <v>2829233.18</v>
      </c>
      <c r="Q18" s="9">
        <v>1273407.1599999999</v>
      </c>
    </row>
    <row r="19" spans="1:17" x14ac:dyDescent="0.2">
      <c r="A19" s="9" t="s">
        <v>18</v>
      </c>
      <c r="B19" s="9">
        <v>176291.75</v>
      </c>
      <c r="C19" s="9">
        <v>956066.98</v>
      </c>
      <c r="D19" s="9">
        <v>64276.78</v>
      </c>
      <c r="E19" s="9">
        <v>0</v>
      </c>
      <c r="F19" s="9">
        <v>11599.87</v>
      </c>
      <c r="G19" s="9">
        <v>1577.29</v>
      </c>
      <c r="H19" s="9">
        <v>19920.849999999999</v>
      </c>
      <c r="I19" s="9">
        <v>0</v>
      </c>
      <c r="J19" s="9">
        <v>0</v>
      </c>
      <c r="K19" s="9">
        <f>SUM(B19:J19)</f>
        <v>1229733.5200000003</v>
      </c>
      <c r="L19" s="9">
        <v>1197109.22</v>
      </c>
      <c r="M19" s="9">
        <v>0</v>
      </c>
      <c r="N19" s="9">
        <v>0</v>
      </c>
      <c r="O19" s="9">
        <v>1522377.07</v>
      </c>
      <c r="P19" s="33">
        <f>K19+M19+N19+O19</f>
        <v>2752110.5900000003</v>
      </c>
      <c r="Q19" s="9">
        <v>1197109.22</v>
      </c>
    </row>
    <row r="20" spans="1:17" x14ac:dyDescent="0.2">
      <c r="A20" s="2" t="s">
        <v>41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f>SUM(B20:J20)</f>
        <v>0</v>
      </c>
      <c r="L20" s="9">
        <v>0</v>
      </c>
      <c r="M20" s="9">
        <v>0</v>
      </c>
      <c r="N20" s="9">
        <v>0</v>
      </c>
      <c r="O20" s="9">
        <v>0</v>
      </c>
      <c r="P20" s="33">
        <f>K20+M20+N20+O20</f>
        <v>0</v>
      </c>
      <c r="Q20" s="9">
        <v>0</v>
      </c>
    </row>
    <row r="21" spans="1:17" x14ac:dyDescent="0.2">
      <c r="A21" s="9" t="s">
        <v>28</v>
      </c>
      <c r="B21" s="9">
        <v>10285.26</v>
      </c>
      <c r="C21" s="9">
        <v>61892.99</v>
      </c>
      <c r="D21" s="9">
        <v>0</v>
      </c>
      <c r="E21" s="9">
        <v>0</v>
      </c>
      <c r="F21" s="9">
        <v>1470.59</v>
      </c>
      <c r="G21" s="9">
        <v>0</v>
      </c>
      <c r="H21" s="9">
        <v>0</v>
      </c>
      <c r="I21" s="9">
        <v>0</v>
      </c>
      <c r="J21" s="9">
        <v>0</v>
      </c>
      <c r="K21" s="9">
        <f>SUM(B21:J21)</f>
        <v>73648.84</v>
      </c>
      <c r="L21" s="9">
        <v>76297.94</v>
      </c>
      <c r="M21" s="9">
        <v>0</v>
      </c>
      <c r="N21" s="9">
        <v>0</v>
      </c>
      <c r="O21" s="9">
        <v>3473.75</v>
      </c>
      <c r="P21" s="33">
        <f>K21+M21+N21+O21</f>
        <v>77122.59</v>
      </c>
      <c r="Q21" s="9">
        <v>76297.94</v>
      </c>
    </row>
    <row r="22" spans="1:17" x14ac:dyDescent="0.2">
      <c r="P22" s="33"/>
    </row>
    <row r="23" spans="1:17" x14ac:dyDescent="0.2">
      <c r="A23" s="8" t="s">
        <v>19</v>
      </c>
      <c r="B23" s="9">
        <f t="shared" ref="B23" si="11">SUM(B24:B26)</f>
        <v>3715059.21</v>
      </c>
      <c r="C23" s="9">
        <f t="shared" ref="C23:I23" si="12">SUM(C24:C26)</f>
        <v>6139857.2299999995</v>
      </c>
      <c r="D23" s="9">
        <f t="shared" si="12"/>
        <v>17474.07</v>
      </c>
      <c r="E23" s="9">
        <f t="shared" si="12"/>
        <v>159176.13999999998</v>
      </c>
      <c r="F23" s="9">
        <f t="shared" si="12"/>
        <v>4357064.5199999996</v>
      </c>
      <c r="G23" s="9">
        <f t="shared" si="12"/>
        <v>1401256.2</v>
      </c>
      <c r="H23" s="9">
        <f t="shared" si="12"/>
        <v>41856.299999999996</v>
      </c>
      <c r="I23" s="9">
        <f t="shared" si="12"/>
        <v>0</v>
      </c>
      <c r="J23" s="9">
        <f t="shared" ref="J23" si="13">SUM(J24:J26)</f>
        <v>0</v>
      </c>
      <c r="K23" s="9">
        <f t="shared" ref="K23:P23" si="14">SUM(K24:K26)</f>
        <v>15831743.67</v>
      </c>
      <c r="L23" s="9">
        <v>15084216.959999999</v>
      </c>
      <c r="M23" s="9">
        <f t="shared" ref="M23:O23" si="15">SUM(M24:M26)</f>
        <v>20775.97</v>
      </c>
      <c r="N23" s="9">
        <f t="shared" si="15"/>
        <v>0</v>
      </c>
      <c r="O23" s="9">
        <f t="shared" si="15"/>
        <v>3585492.29</v>
      </c>
      <c r="P23" s="33">
        <f t="shared" si="14"/>
        <v>19438011.93</v>
      </c>
      <c r="Q23" s="9">
        <v>15672197.469999999</v>
      </c>
    </row>
    <row r="24" spans="1:17" x14ac:dyDescent="0.2">
      <c r="A24" s="9" t="s">
        <v>18</v>
      </c>
      <c r="B24" s="9">
        <v>3405493.06</v>
      </c>
      <c r="C24" s="9">
        <v>5578650.3499999996</v>
      </c>
      <c r="D24" s="9">
        <v>15029.04</v>
      </c>
      <c r="E24" s="9">
        <v>118667.65</v>
      </c>
      <c r="F24" s="9">
        <v>3533111.34</v>
      </c>
      <c r="G24" s="9">
        <v>1135299.4099999999</v>
      </c>
      <c r="H24" s="9">
        <v>30374.67</v>
      </c>
      <c r="I24" s="9">
        <v>0</v>
      </c>
      <c r="J24" s="9">
        <v>0</v>
      </c>
      <c r="K24" s="9">
        <f>SUM(B24:J24)</f>
        <v>13816625.52</v>
      </c>
      <c r="L24" s="9">
        <v>13277637.209999999</v>
      </c>
      <c r="M24" s="9">
        <v>20775.97</v>
      </c>
      <c r="N24" s="9">
        <v>0</v>
      </c>
      <c r="O24" s="9">
        <v>3078215.33</v>
      </c>
      <c r="P24" s="33">
        <f>K24+M24+N24+O24</f>
        <v>16915616.82</v>
      </c>
      <c r="Q24" s="9">
        <v>13727081.359999999</v>
      </c>
    </row>
    <row r="25" spans="1:17" x14ac:dyDescent="0.2">
      <c r="A25" s="2" t="s">
        <v>41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SUM(B25:J25)</f>
        <v>0</v>
      </c>
      <c r="L25" s="9">
        <v>0</v>
      </c>
      <c r="M25" s="9">
        <v>0</v>
      </c>
      <c r="N25" s="9">
        <v>0</v>
      </c>
      <c r="O25" s="9">
        <v>0</v>
      </c>
      <c r="P25" s="33">
        <f>K25+M25+N25+O25</f>
        <v>0</v>
      </c>
      <c r="Q25" s="9">
        <v>0</v>
      </c>
    </row>
    <row r="26" spans="1:17" x14ac:dyDescent="0.2">
      <c r="A26" s="9" t="s">
        <v>28</v>
      </c>
      <c r="B26" s="9">
        <v>309566.15000000002</v>
      </c>
      <c r="C26" s="9">
        <v>561206.88</v>
      </c>
      <c r="D26" s="9">
        <v>2445.0300000000002</v>
      </c>
      <c r="E26" s="9">
        <v>40508.49</v>
      </c>
      <c r="F26" s="9">
        <v>823953.18</v>
      </c>
      <c r="G26" s="9">
        <v>265956.78999999998</v>
      </c>
      <c r="H26" s="9">
        <v>11481.63</v>
      </c>
      <c r="I26" s="9">
        <v>0</v>
      </c>
      <c r="J26" s="9">
        <v>0</v>
      </c>
      <c r="K26" s="9">
        <f>SUM(B26:J26)</f>
        <v>2015118.15</v>
      </c>
      <c r="L26" s="9">
        <v>1806579.75</v>
      </c>
      <c r="M26" s="9">
        <v>0</v>
      </c>
      <c r="N26" s="9">
        <v>0</v>
      </c>
      <c r="O26" s="9">
        <v>507276.96</v>
      </c>
      <c r="P26" s="33">
        <f>K26+M26+N26+O26</f>
        <v>2522395.11</v>
      </c>
      <c r="Q26" s="9">
        <v>1945116.1099999999</v>
      </c>
    </row>
    <row r="27" spans="1:17" x14ac:dyDescent="0.2">
      <c r="P27" s="33"/>
    </row>
    <row r="28" spans="1:17" x14ac:dyDescent="0.2">
      <c r="A28" s="8" t="s">
        <v>20</v>
      </c>
      <c r="B28" s="9">
        <f t="shared" ref="B28" si="16">SUM(B29:B31)</f>
        <v>2218102.2400000002</v>
      </c>
      <c r="C28" s="9">
        <f t="shared" ref="C28:I28" si="17">SUM(C29:C31)</f>
        <v>387330.58</v>
      </c>
      <c r="D28" s="9">
        <f t="shared" si="17"/>
        <v>0</v>
      </c>
      <c r="E28" s="9">
        <f t="shared" si="17"/>
        <v>0</v>
      </c>
      <c r="F28" s="9">
        <f t="shared" si="17"/>
        <v>322710.02999999997</v>
      </c>
      <c r="G28" s="9">
        <f t="shared" si="17"/>
        <v>964020.15999999992</v>
      </c>
      <c r="H28" s="9">
        <f t="shared" si="17"/>
        <v>88781.11</v>
      </c>
      <c r="I28" s="9">
        <f t="shared" si="17"/>
        <v>0</v>
      </c>
      <c r="J28" s="9">
        <f t="shared" ref="J28" si="18">SUM(J29:J31)</f>
        <v>0</v>
      </c>
      <c r="K28" s="9">
        <f t="shared" ref="K28:P28" si="19">SUM(K29:K31)</f>
        <v>3980944.12</v>
      </c>
      <c r="L28" s="9">
        <v>3545487.8299999996</v>
      </c>
      <c r="M28" s="9">
        <f t="shared" ref="M28:O28" si="20">SUM(M29:M31)</f>
        <v>3941.4</v>
      </c>
      <c r="N28" s="9">
        <f t="shared" si="20"/>
        <v>0</v>
      </c>
      <c r="O28" s="9">
        <f t="shared" si="20"/>
        <v>252622.43</v>
      </c>
      <c r="P28" s="33">
        <f t="shared" si="19"/>
        <v>4237507.95</v>
      </c>
      <c r="Q28" s="9">
        <v>3545487.8299999996</v>
      </c>
    </row>
    <row r="29" spans="1:17" x14ac:dyDescent="0.2">
      <c r="A29" s="9" t="s">
        <v>18</v>
      </c>
      <c r="B29" s="9">
        <v>2016707.06</v>
      </c>
      <c r="C29" s="9">
        <v>384241.26</v>
      </c>
      <c r="D29" s="9">
        <v>0</v>
      </c>
      <c r="E29" s="9">
        <v>0</v>
      </c>
      <c r="F29" s="9">
        <v>277319.86</v>
      </c>
      <c r="G29" s="9">
        <v>885131.82</v>
      </c>
      <c r="H29" s="9">
        <v>88781.11</v>
      </c>
      <c r="I29" s="9">
        <v>0</v>
      </c>
      <c r="J29" s="9">
        <v>0</v>
      </c>
      <c r="K29" s="9">
        <f>SUM(B29:J29)</f>
        <v>3652181.11</v>
      </c>
      <c r="L29" s="9">
        <v>3301209.05</v>
      </c>
      <c r="M29" s="9">
        <v>3941.4</v>
      </c>
      <c r="N29" s="9">
        <v>0</v>
      </c>
      <c r="O29" s="9">
        <v>196531.72</v>
      </c>
      <c r="P29" s="33">
        <f>K29+M29+N29+O29</f>
        <v>3852654.23</v>
      </c>
      <c r="Q29" s="9">
        <v>3301209.05</v>
      </c>
    </row>
    <row r="30" spans="1:17" x14ac:dyDescent="0.2">
      <c r="A30" s="2" t="s">
        <v>41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f>SUM(B30:J30)</f>
        <v>0</v>
      </c>
      <c r="L30" s="9">
        <v>0</v>
      </c>
      <c r="M30" s="9">
        <v>0</v>
      </c>
      <c r="N30" s="9">
        <v>0</v>
      </c>
      <c r="O30" s="9">
        <v>0</v>
      </c>
      <c r="P30" s="33">
        <f>K30+M30+N30+O30</f>
        <v>0</v>
      </c>
      <c r="Q30" s="9">
        <v>0</v>
      </c>
    </row>
    <row r="31" spans="1:17" x14ac:dyDescent="0.2">
      <c r="A31" s="9" t="s">
        <v>28</v>
      </c>
      <c r="B31" s="9">
        <v>201395.18</v>
      </c>
      <c r="C31" s="9">
        <v>3089.32</v>
      </c>
      <c r="D31" s="9">
        <v>0</v>
      </c>
      <c r="E31" s="9">
        <v>0</v>
      </c>
      <c r="F31" s="9">
        <v>45390.17</v>
      </c>
      <c r="G31" s="9">
        <v>78888.34</v>
      </c>
      <c r="H31" s="9">
        <v>0</v>
      </c>
      <c r="I31" s="9">
        <v>0</v>
      </c>
      <c r="J31" s="9">
        <v>0</v>
      </c>
      <c r="K31" s="9">
        <f>SUM(B31:J31)</f>
        <v>328763.01</v>
      </c>
      <c r="L31" s="9">
        <v>244278.78</v>
      </c>
      <c r="M31" s="9">
        <v>0</v>
      </c>
      <c r="N31" s="9">
        <v>0</v>
      </c>
      <c r="O31" s="9">
        <v>56090.71</v>
      </c>
      <c r="P31" s="33">
        <f>K31+M31+N31+O31</f>
        <v>384853.72000000003</v>
      </c>
      <c r="Q31" s="9">
        <v>244278.78</v>
      </c>
    </row>
    <row r="32" spans="1:17" x14ac:dyDescent="0.2">
      <c r="P32" s="33"/>
    </row>
    <row r="33" spans="1:17" x14ac:dyDescent="0.2">
      <c r="A33" s="8" t="s">
        <v>23</v>
      </c>
      <c r="B33" s="9">
        <v>0</v>
      </c>
      <c r="C33" s="9">
        <v>7548861.8899999997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f>SUM(B33:J33)</f>
        <v>7548861.8899999997</v>
      </c>
      <c r="L33" s="9">
        <v>7451210.3099999996</v>
      </c>
      <c r="M33" s="9">
        <v>0</v>
      </c>
      <c r="N33" s="9">
        <v>0</v>
      </c>
      <c r="O33" s="9">
        <v>0</v>
      </c>
      <c r="P33" s="33">
        <f>K33+M33+N33+O33</f>
        <v>7548861.8899999997</v>
      </c>
      <c r="Q33" s="9">
        <v>7451210.3099999996</v>
      </c>
    </row>
    <row r="34" spans="1:17" x14ac:dyDescent="0.2">
      <c r="A34" s="8"/>
    </row>
    <row r="35" spans="1:17" s="17" customFormat="1" x14ac:dyDescent="0.2">
      <c r="A35" s="15" t="s">
        <v>36</v>
      </c>
      <c r="B35" s="17">
        <f t="shared" ref="B35" si="21">IF((B21+B26+B31)=0,0,((B21+B26+B31)/(B19+B20+B24+B25+B29+B30)))</f>
        <v>9.3104822174190277E-2</v>
      </c>
      <c r="C35" s="17">
        <f t="shared" ref="C35:J35" si="22">IF((C21+C26+C31)=0,0,((C21+C26+C31)/(C19+C20+C24+C25+C29+C30)))</f>
        <v>9.0503387446925015E-2</v>
      </c>
      <c r="D35" s="17">
        <f t="shared" si="22"/>
        <v>3.0830398071667375E-2</v>
      </c>
      <c r="E35" s="17">
        <f t="shared" si="22"/>
        <v>0.34136085108283515</v>
      </c>
      <c r="F35" s="17">
        <f t="shared" si="22"/>
        <v>0.22784062297013197</v>
      </c>
      <c r="G35" s="17">
        <f t="shared" si="22"/>
        <v>0.17054583429747369</v>
      </c>
      <c r="H35" s="17">
        <f t="shared" si="22"/>
        <v>8.2556141890984841E-2</v>
      </c>
      <c r="I35" s="17">
        <f t="shared" si="22"/>
        <v>0</v>
      </c>
      <c r="J35" s="17">
        <f t="shared" si="22"/>
        <v>0</v>
      </c>
      <c r="K35" s="17">
        <f t="shared" ref="K35:P35" si="23">IF((K21+K26+K31)=0,0,((K21+K26+K31)/(K19+K20+K24+K25+K29+K30)))</f>
        <v>0.12928977238899583</v>
      </c>
      <c r="L35" s="17">
        <v>0.11966481758987842</v>
      </c>
      <c r="M35" s="17">
        <f t="shared" si="23"/>
        <v>0</v>
      </c>
      <c r="N35" s="17">
        <f t="shared" si="23"/>
        <v>0</v>
      </c>
      <c r="O35" s="17">
        <f t="shared" si="23"/>
        <v>0.11816275873220475</v>
      </c>
      <c r="P35" s="17">
        <f t="shared" si="23"/>
        <v>0.12688448111422734</v>
      </c>
      <c r="Q35" s="17">
        <v>0.12431512482560581</v>
      </c>
    </row>
    <row r="36" spans="1:17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2" thickBot="1" x14ac:dyDescent="0.25">
      <c r="A37" s="3" t="s">
        <v>4</v>
      </c>
      <c r="B37" s="12">
        <f t="shared" ref="B37:Q37" si="24">+B33+B28+B23+B18+B8</f>
        <v>13066854.460000001</v>
      </c>
      <c r="C37" s="12">
        <f t="shared" si="24"/>
        <v>57203267.670000002</v>
      </c>
      <c r="D37" s="12">
        <f t="shared" si="24"/>
        <v>351829.85</v>
      </c>
      <c r="E37" s="12">
        <f t="shared" si="24"/>
        <v>202469.13999999998</v>
      </c>
      <c r="F37" s="12">
        <f t="shared" si="24"/>
        <v>5305135.01</v>
      </c>
      <c r="G37" s="12">
        <f t="shared" si="24"/>
        <v>12762445.65</v>
      </c>
      <c r="H37" s="12">
        <f t="shared" si="24"/>
        <v>5192041.26</v>
      </c>
      <c r="I37" s="12">
        <f t="shared" si="24"/>
        <v>280685</v>
      </c>
      <c r="J37" s="12">
        <f t="shared" si="24"/>
        <v>0</v>
      </c>
      <c r="K37" s="12">
        <f t="shared" si="24"/>
        <v>94364729.039999992</v>
      </c>
      <c r="L37" s="12">
        <f t="shared" si="24"/>
        <v>93843823.25999999</v>
      </c>
      <c r="M37" s="12">
        <f t="shared" si="24"/>
        <v>26924.370000000003</v>
      </c>
      <c r="N37" s="12">
        <f t="shared" si="24"/>
        <v>0</v>
      </c>
      <c r="O37" s="12">
        <f t="shared" si="24"/>
        <v>11363034.539999999</v>
      </c>
      <c r="P37" s="12">
        <f t="shared" si="24"/>
        <v>105754687.98</v>
      </c>
      <c r="Q37" s="12">
        <f t="shared" si="24"/>
        <v>105978388.77</v>
      </c>
    </row>
    <row r="38" spans="1:17" ht="12" thickTop="1" x14ac:dyDescent="0.2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FB5A-D085-4CB0-BD6D-E8250EDEED9F}">
  <sheetPr>
    <pageSetUpPr fitToPage="1"/>
  </sheetPr>
  <dimension ref="A1:Q79"/>
  <sheetViews>
    <sheetView workbookViewId="0">
      <selection activeCell="D47" sqref="D47"/>
    </sheetView>
  </sheetViews>
  <sheetFormatPr defaultRowHeight="12.75" x14ac:dyDescent="0.2"/>
  <cols>
    <col min="1" max="1" width="14.7109375" customWidth="1"/>
    <col min="3" max="3" width="9.85546875" bestFit="1" customWidth="1"/>
    <col min="7" max="7" width="9.85546875" customWidth="1"/>
    <col min="14" max="14" width="9.5703125" bestFit="1" customWidth="1"/>
    <col min="16" max="16" width="11.140625" bestFit="1" customWidth="1"/>
    <col min="17" max="17" width="11.7109375" bestFit="1" customWidth="1"/>
  </cols>
  <sheetData>
    <row r="1" spans="1:15" x14ac:dyDescent="0.2">
      <c r="A1" s="22" t="str">
        <f>Extension!A1</f>
        <v>FY23 Research Report - Oklahoma State University - Final Numbers as of June 30, 2023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 t="s">
        <v>52</v>
      </c>
      <c r="N1" s="25"/>
      <c r="O1" s="23"/>
    </row>
    <row r="2" spans="1:15" x14ac:dyDescent="0.2">
      <c r="A2" s="22" t="str">
        <f>Extension!A2</f>
        <v>Sponsored Program Fund Sources and Expenditures by Agency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5"/>
      <c r="O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5"/>
      <c r="O3" s="23"/>
    </row>
    <row r="4" spans="1:15" x14ac:dyDescent="0.2">
      <c r="A4" s="22" t="s">
        <v>53</v>
      </c>
      <c r="B4" s="25"/>
      <c r="C4" s="25"/>
      <c r="D4" s="25"/>
      <c r="E4" s="25"/>
      <c r="F4" s="25" t="s">
        <v>54</v>
      </c>
      <c r="G4" s="25"/>
      <c r="H4" s="25"/>
      <c r="I4" s="25"/>
      <c r="J4" s="25"/>
      <c r="K4" s="25"/>
      <c r="L4" s="25" t="s">
        <v>24</v>
      </c>
      <c r="M4" s="25" t="s">
        <v>51</v>
      </c>
      <c r="N4" s="25"/>
      <c r="O4" s="23"/>
    </row>
    <row r="5" spans="1:15" x14ac:dyDescent="0.2">
      <c r="A5" s="23"/>
      <c r="B5" s="25" t="s">
        <v>0</v>
      </c>
      <c r="C5" s="25"/>
      <c r="D5" s="25" t="s">
        <v>1</v>
      </c>
      <c r="E5" s="25"/>
      <c r="F5" s="25" t="s">
        <v>55</v>
      </c>
      <c r="G5" s="25"/>
      <c r="H5" s="25" t="s">
        <v>2</v>
      </c>
      <c r="I5" s="25"/>
      <c r="J5" s="25"/>
      <c r="K5" s="25" t="s">
        <v>3</v>
      </c>
      <c r="L5" s="25" t="s">
        <v>25</v>
      </c>
      <c r="M5" s="25" t="s">
        <v>4</v>
      </c>
      <c r="N5" s="25"/>
      <c r="O5" s="23"/>
    </row>
    <row r="6" spans="1:15" x14ac:dyDescent="0.2">
      <c r="A6" s="23"/>
      <c r="B6" s="26" t="s">
        <v>5</v>
      </c>
      <c r="C6" s="26" t="s">
        <v>6</v>
      </c>
      <c r="D6" s="26" t="s">
        <v>7</v>
      </c>
      <c r="E6" s="26" t="s">
        <v>8</v>
      </c>
      <c r="F6" s="26" t="s">
        <v>7</v>
      </c>
      <c r="G6" s="26" t="s">
        <v>9</v>
      </c>
      <c r="H6" s="26" t="s">
        <v>11</v>
      </c>
      <c r="I6" s="26" t="s">
        <v>22</v>
      </c>
      <c r="J6" s="26" t="s">
        <v>75</v>
      </c>
      <c r="K6" s="26" t="s">
        <v>12</v>
      </c>
      <c r="L6" s="26" t="s">
        <v>7</v>
      </c>
      <c r="M6" s="26" t="s">
        <v>5</v>
      </c>
      <c r="N6" s="25"/>
      <c r="O6" s="23"/>
    </row>
    <row r="7" spans="1:15" x14ac:dyDescent="0.2">
      <c r="A7" s="23" t="s">
        <v>56</v>
      </c>
      <c r="B7" s="23">
        <f t="shared" ref="B7:L9" si="0">B20+B33+B46</f>
        <v>895075.87</v>
      </c>
      <c r="C7" s="23">
        <f t="shared" si="0"/>
        <v>47823322.329999998</v>
      </c>
      <c r="D7" s="23">
        <f t="shared" si="0"/>
        <v>2264774.7999999998</v>
      </c>
      <c r="E7" s="23">
        <f t="shared" si="0"/>
        <v>10696.68</v>
      </c>
      <c r="F7" s="23">
        <f t="shared" si="0"/>
        <v>-520.53</v>
      </c>
      <c r="G7" s="23">
        <f t="shared" si="0"/>
        <v>0</v>
      </c>
      <c r="H7" s="23">
        <f t="shared" si="0"/>
        <v>442182.53</v>
      </c>
      <c r="I7" s="23">
        <f t="shared" si="0"/>
        <v>0</v>
      </c>
      <c r="J7" s="23">
        <f t="shared" si="0"/>
        <v>0</v>
      </c>
      <c r="K7" s="23">
        <f t="shared" si="0"/>
        <v>3970324.57</v>
      </c>
      <c r="L7" s="23">
        <f t="shared" si="0"/>
        <v>17917840.560000002</v>
      </c>
      <c r="M7" s="23">
        <f>SUM(B7:L7)</f>
        <v>73323696.810000002</v>
      </c>
      <c r="N7" s="25"/>
      <c r="O7" s="23"/>
    </row>
    <row r="8" spans="1:15" x14ac:dyDescent="0.2">
      <c r="A8" s="23" t="s">
        <v>57</v>
      </c>
      <c r="B8" s="23">
        <f t="shared" si="0"/>
        <v>0</v>
      </c>
      <c r="C8" s="23">
        <f t="shared" si="0"/>
        <v>0</v>
      </c>
      <c r="D8" s="23">
        <f t="shared" si="0"/>
        <v>75254.929999999993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486.25</v>
      </c>
      <c r="K8" s="23">
        <f t="shared" si="0"/>
        <v>0</v>
      </c>
      <c r="L8" s="23">
        <f t="shared" si="0"/>
        <v>45800</v>
      </c>
      <c r="M8" s="23">
        <f>SUM(B8:L8)</f>
        <v>121541.18</v>
      </c>
      <c r="N8" s="25"/>
      <c r="O8" s="23"/>
    </row>
    <row r="9" spans="1:15" x14ac:dyDescent="0.2">
      <c r="A9" s="23" t="s">
        <v>58</v>
      </c>
      <c r="B9" s="27">
        <f t="shared" si="0"/>
        <v>0</v>
      </c>
      <c r="C9" s="27">
        <f t="shared" si="0"/>
        <v>0</v>
      </c>
      <c r="D9" s="27">
        <f t="shared" si="0"/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44618.13</v>
      </c>
      <c r="K9" s="27">
        <f t="shared" si="0"/>
        <v>0</v>
      </c>
      <c r="L9" s="27">
        <f t="shared" si="0"/>
        <v>0</v>
      </c>
      <c r="M9" s="27">
        <f>SUM(B9:L9)</f>
        <v>44618.13</v>
      </c>
      <c r="N9" s="25"/>
      <c r="O9" s="23"/>
    </row>
    <row r="10" spans="1:15" ht="13.5" thickBot="1" x14ac:dyDescent="0.25">
      <c r="A10" s="22" t="s">
        <v>4</v>
      </c>
      <c r="B10" s="28">
        <f t="shared" ref="B10:L10" si="1">SUM(B7:B9)</f>
        <v>895075.87</v>
      </c>
      <c r="C10" s="28">
        <f t="shared" si="1"/>
        <v>47823322.329999998</v>
      </c>
      <c r="D10" s="28">
        <f t="shared" si="1"/>
        <v>2340029.73</v>
      </c>
      <c r="E10" s="28">
        <f t="shared" si="1"/>
        <v>10696.68</v>
      </c>
      <c r="F10" s="28">
        <f t="shared" si="1"/>
        <v>-520.53</v>
      </c>
      <c r="G10" s="28">
        <f t="shared" si="1"/>
        <v>0</v>
      </c>
      <c r="H10" s="28">
        <f>SUM(H7:H9)</f>
        <v>442182.53</v>
      </c>
      <c r="I10" s="28">
        <f>SUM(I7:I9)</f>
        <v>0</v>
      </c>
      <c r="J10" s="28">
        <f t="shared" si="1"/>
        <v>45104.38</v>
      </c>
      <c r="K10" s="28">
        <f t="shared" si="1"/>
        <v>3970324.57</v>
      </c>
      <c r="L10" s="28">
        <f t="shared" si="1"/>
        <v>17963640.560000002</v>
      </c>
      <c r="M10" s="28">
        <f>SUM(B10:L10)</f>
        <v>73489856.120000005</v>
      </c>
      <c r="N10" s="25"/>
      <c r="O10" s="23"/>
    </row>
    <row r="11" spans="1:15" ht="13.5" thickTop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5"/>
      <c r="O11" s="23"/>
    </row>
    <row r="12" spans="1:15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/>
      <c r="O12" s="23"/>
    </row>
    <row r="13" spans="1:15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5"/>
      <c r="O13" s="23"/>
    </row>
    <row r="14" spans="1:15" x14ac:dyDescent="0.2">
      <c r="A14" s="22" t="str">
        <f>A1</f>
        <v>FY23 Research Report - Oklahoma State University - Final Numbers as of June 30, 2023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 t="s">
        <v>59</v>
      </c>
      <c r="N14" s="25"/>
      <c r="O14" s="23"/>
    </row>
    <row r="15" spans="1:15" x14ac:dyDescent="0.2">
      <c r="A15" s="22" t="s">
        <v>60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/>
      <c r="O15" s="23"/>
    </row>
    <row r="16" spans="1:1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/>
      <c r="O16" s="23"/>
    </row>
    <row r="17" spans="1:15" x14ac:dyDescent="0.2">
      <c r="A17" s="22" t="s">
        <v>61</v>
      </c>
      <c r="B17" s="25"/>
      <c r="C17" s="25"/>
      <c r="D17" s="25"/>
      <c r="E17" s="25"/>
      <c r="F17" s="25" t="s">
        <v>54</v>
      </c>
      <c r="G17" s="25"/>
      <c r="H17" s="25"/>
      <c r="I17" s="25"/>
      <c r="J17" s="25"/>
      <c r="K17" s="25"/>
      <c r="L17" s="25" t="s">
        <v>24</v>
      </c>
      <c r="M17" s="25" t="str">
        <f>M4</f>
        <v>FY23</v>
      </c>
      <c r="N17" s="25"/>
      <c r="O17" s="23"/>
    </row>
    <row r="18" spans="1:15" x14ac:dyDescent="0.2">
      <c r="A18" s="23"/>
      <c r="B18" s="25" t="s">
        <v>0</v>
      </c>
      <c r="C18" s="25"/>
      <c r="D18" s="25" t="s">
        <v>1</v>
      </c>
      <c r="E18" s="25"/>
      <c r="F18" s="25" t="s">
        <v>55</v>
      </c>
      <c r="G18" s="25"/>
      <c r="H18" s="25" t="s">
        <v>2</v>
      </c>
      <c r="I18" s="25"/>
      <c r="J18" s="25"/>
      <c r="K18" s="25" t="s">
        <v>3</v>
      </c>
      <c r="L18" s="25" t="s">
        <v>25</v>
      </c>
      <c r="M18" s="25" t="s">
        <v>4</v>
      </c>
      <c r="N18" s="25"/>
      <c r="O18" s="23"/>
    </row>
    <row r="19" spans="1:15" x14ac:dyDescent="0.2">
      <c r="A19" s="23"/>
      <c r="B19" s="26" t="s">
        <v>5</v>
      </c>
      <c r="C19" s="26" t="s">
        <v>6</v>
      </c>
      <c r="D19" s="26" t="s">
        <v>7</v>
      </c>
      <c r="E19" s="26" t="s">
        <v>8</v>
      </c>
      <c r="F19" s="26" t="s">
        <v>7</v>
      </c>
      <c r="G19" s="26" t="s">
        <v>9</v>
      </c>
      <c r="H19" s="26" t="s">
        <v>11</v>
      </c>
      <c r="I19" s="26" t="s">
        <v>22</v>
      </c>
      <c r="J19" s="26" t="s">
        <v>75</v>
      </c>
      <c r="K19" s="26" t="s">
        <v>12</v>
      </c>
      <c r="L19" s="26" t="s">
        <v>7</v>
      </c>
      <c r="M19" s="26" t="s">
        <v>5</v>
      </c>
      <c r="N19" s="25"/>
      <c r="O19" s="23"/>
    </row>
    <row r="20" spans="1:15" x14ac:dyDescent="0.2">
      <c r="A20" s="23" t="s">
        <v>56</v>
      </c>
      <c r="B20" s="23">
        <v>0</v>
      </c>
      <c r="C20" s="23">
        <v>9606122.9199999999</v>
      </c>
      <c r="D20" s="23">
        <v>465344.58</v>
      </c>
      <c r="E20" s="23">
        <v>10696.68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1802400.15</v>
      </c>
      <c r="M20" s="23">
        <f>SUM(B20:L20)</f>
        <v>11884564.33</v>
      </c>
      <c r="N20" s="25"/>
      <c r="O20" s="23"/>
    </row>
    <row r="21" spans="1:15" x14ac:dyDescent="0.2">
      <c r="A21" s="23" t="s">
        <v>57</v>
      </c>
      <c r="B21" s="23">
        <v>0</v>
      </c>
      <c r="C21" s="23">
        <v>0</v>
      </c>
      <c r="D21" s="23">
        <v>2050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f>SUM(B21:L21)</f>
        <v>2050</v>
      </c>
      <c r="N21" s="25"/>
      <c r="O21" s="23"/>
    </row>
    <row r="22" spans="1:15" x14ac:dyDescent="0.2">
      <c r="A22" s="23" t="s">
        <v>58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f>SUM(B22:L22)</f>
        <v>0</v>
      </c>
      <c r="N22" s="25"/>
      <c r="O22" s="23"/>
    </row>
    <row r="23" spans="1:15" ht="13.5" thickBot="1" x14ac:dyDescent="0.25">
      <c r="A23" s="22" t="s">
        <v>4</v>
      </c>
      <c r="B23" s="28">
        <f t="shared" ref="B23:L23" si="2">SUM(B20:B22)</f>
        <v>0</v>
      </c>
      <c r="C23" s="28">
        <f t="shared" si="2"/>
        <v>9606122.9199999999</v>
      </c>
      <c r="D23" s="28">
        <f t="shared" si="2"/>
        <v>467394.58</v>
      </c>
      <c r="E23" s="28">
        <f t="shared" si="2"/>
        <v>10696.68</v>
      </c>
      <c r="F23" s="28">
        <f t="shared" si="2"/>
        <v>0</v>
      </c>
      <c r="G23" s="28">
        <f t="shared" si="2"/>
        <v>0</v>
      </c>
      <c r="H23" s="28">
        <f>SUM(H20:H22)</f>
        <v>0</v>
      </c>
      <c r="I23" s="28">
        <f>SUM(I20:I22)</f>
        <v>0</v>
      </c>
      <c r="J23" s="28">
        <f t="shared" si="2"/>
        <v>0</v>
      </c>
      <c r="K23" s="28">
        <f t="shared" si="2"/>
        <v>0</v>
      </c>
      <c r="L23" s="28">
        <f t="shared" si="2"/>
        <v>1802400.15</v>
      </c>
      <c r="M23" s="28">
        <f>SUM(B23:L23)</f>
        <v>11886614.33</v>
      </c>
      <c r="N23" s="25"/>
      <c r="O23" s="23"/>
    </row>
    <row r="24" spans="1:15" ht="13.5" thickTop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5"/>
      <c r="O24" s="23"/>
    </row>
    <row r="25" spans="1:1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23"/>
    </row>
    <row r="26" spans="1:1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5"/>
      <c r="O26" s="23"/>
    </row>
    <row r="27" spans="1:15" x14ac:dyDescent="0.2">
      <c r="A27" s="22" t="str">
        <f>A14</f>
        <v>FY23 Research Report - Oklahoma State University - Final Numbers as of June 30, 2023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 t="s">
        <v>62</v>
      </c>
      <c r="N27" s="25"/>
      <c r="O27" s="23"/>
    </row>
    <row r="28" spans="1:15" x14ac:dyDescent="0.2">
      <c r="A28" s="22" t="s">
        <v>63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5"/>
      <c r="O28" s="23"/>
    </row>
    <row r="29" spans="1:1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5"/>
      <c r="O29" s="23"/>
    </row>
    <row r="30" spans="1:15" x14ac:dyDescent="0.2">
      <c r="A30" s="22" t="s">
        <v>64</v>
      </c>
      <c r="B30" s="25"/>
      <c r="C30" s="25"/>
      <c r="D30" s="25"/>
      <c r="E30" s="25"/>
      <c r="F30" s="25" t="s">
        <v>54</v>
      </c>
      <c r="G30" s="25"/>
      <c r="H30" s="25"/>
      <c r="I30" s="25"/>
      <c r="J30" s="25"/>
      <c r="K30" s="25"/>
      <c r="L30" s="25" t="s">
        <v>24</v>
      </c>
      <c r="M30" s="25" t="str">
        <f>M17</f>
        <v>FY23</v>
      </c>
      <c r="N30" s="25"/>
      <c r="O30" s="23"/>
    </row>
    <row r="31" spans="1:15" x14ac:dyDescent="0.2">
      <c r="A31" s="23"/>
      <c r="B31" s="25" t="s">
        <v>0</v>
      </c>
      <c r="C31" s="25"/>
      <c r="D31" s="25" t="s">
        <v>1</v>
      </c>
      <c r="E31" s="25"/>
      <c r="F31" s="25" t="s">
        <v>55</v>
      </c>
      <c r="G31" s="25"/>
      <c r="H31" s="25" t="s">
        <v>2</v>
      </c>
      <c r="I31" s="25"/>
      <c r="J31" s="25"/>
      <c r="K31" s="25" t="s">
        <v>3</v>
      </c>
      <c r="L31" s="25" t="s">
        <v>25</v>
      </c>
      <c r="M31" s="25" t="s">
        <v>4</v>
      </c>
      <c r="N31" s="25"/>
      <c r="O31" s="23"/>
    </row>
    <row r="32" spans="1:15" x14ac:dyDescent="0.2">
      <c r="A32" s="23"/>
      <c r="B32" s="26" t="s">
        <v>5</v>
      </c>
      <c r="C32" s="26" t="s">
        <v>6</v>
      </c>
      <c r="D32" s="26" t="s">
        <v>7</v>
      </c>
      <c r="E32" s="26" t="s">
        <v>8</v>
      </c>
      <c r="F32" s="26" t="s">
        <v>7</v>
      </c>
      <c r="G32" s="26" t="s">
        <v>9</v>
      </c>
      <c r="H32" s="26" t="s">
        <v>11</v>
      </c>
      <c r="I32" s="26" t="s">
        <v>22</v>
      </c>
      <c r="J32" s="26" t="s">
        <v>75</v>
      </c>
      <c r="K32" s="26" t="s">
        <v>12</v>
      </c>
      <c r="L32" s="26" t="s">
        <v>7</v>
      </c>
      <c r="M32" s="26" t="s">
        <v>5</v>
      </c>
      <c r="N32" s="25"/>
      <c r="O32" s="23"/>
    </row>
    <row r="33" spans="1:15" x14ac:dyDescent="0.2">
      <c r="A33" s="23" t="s">
        <v>56</v>
      </c>
      <c r="B33" s="23">
        <v>0</v>
      </c>
      <c r="C33" s="23">
        <v>38168074.189999998</v>
      </c>
      <c r="D33" s="23">
        <v>1752915.34</v>
      </c>
      <c r="E33" s="23">
        <v>0</v>
      </c>
      <c r="F33" s="23">
        <v>-520.53</v>
      </c>
      <c r="G33" s="23">
        <v>0</v>
      </c>
      <c r="H33" s="23">
        <f>442182.53</f>
        <v>442182.53</v>
      </c>
      <c r="I33" s="23">
        <v>0</v>
      </c>
      <c r="J33" s="23">
        <v>0</v>
      </c>
      <c r="K33" s="23">
        <v>3970324.57</v>
      </c>
      <c r="L33" s="23">
        <v>11590929.09</v>
      </c>
      <c r="M33" s="23">
        <f>SUM(B33:L33)</f>
        <v>55923905.189999998</v>
      </c>
      <c r="N33" s="25"/>
      <c r="O33" s="23"/>
    </row>
    <row r="34" spans="1:15" x14ac:dyDescent="0.2">
      <c r="A34" s="23" t="s">
        <v>57</v>
      </c>
      <c r="B34" s="23">
        <v>0</v>
      </c>
      <c r="C34" s="23">
        <v>0</v>
      </c>
      <c r="D34" s="23">
        <v>57357.18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f>486.25</f>
        <v>486.25</v>
      </c>
      <c r="K34" s="23">
        <v>0</v>
      </c>
      <c r="L34" s="23">
        <v>45800</v>
      </c>
      <c r="M34" s="23">
        <f>SUM(B34:L34)</f>
        <v>103643.43</v>
      </c>
      <c r="N34" s="25"/>
      <c r="O34" s="23"/>
    </row>
    <row r="35" spans="1:15" x14ac:dyDescent="0.2">
      <c r="A35" s="23" t="s">
        <v>58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44618.13</v>
      </c>
      <c r="K35" s="27">
        <v>0</v>
      </c>
      <c r="L35" s="27">
        <v>0</v>
      </c>
      <c r="M35" s="27">
        <f>SUM(B35:L35)</f>
        <v>44618.13</v>
      </c>
      <c r="N35" s="25"/>
      <c r="O35" s="23"/>
    </row>
    <row r="36" spans="1:15" ht="13.5" thickBot="1" x14ac:dyDescent="0.25">
      <c r="A36" s="22" t="s">
        <v>4</v>
      </c>
      <c r="B36" s="28">
        <f t="shared" ref="B36:L36" si="3">SUM(B33:B35)</f>
        <v>0</v>
      </c>
      <c r="C36" s="28">
        <f t="shared" si="3"/>
        <v>38168074.189999998</v>
      </c>
      <c r="D36" s="28">
        <f t="shared" si="3"/>
        <v>1810272.52</v>
      </c>
      <c r="E36" s="28">
        <f t="shared" si="3"/>
        <v>0</v>
      </c>
      <c r="F36" s="28">
        <f t="shared" si="3"/>
        <v>-520.53</v>
      </c>
      <c r="G36" s="28">
        <f t="shared" si="3"/>
        <v>0</v>
      </c>
      <c r="H36" s="28">
        <f>SUM(H33:H35)</f>
        <v>442182.53</v>
      </c>
      <c r="I36" s="28">
        <f>SUM(I33:I35)</f>
        <v>0</v>
      </c>
      <c r="J36" s="28">
        <f t="shared" si="3"/>
        <v>45104.38</v>
      </c>
      <c r="K36" s="28">
        <f t="shared" si="3"/>
        <v>3970324.57</v>
      </c>
      <c r="L36" s="28">
        <f t="shared" si="3"/>
        <v>11636729.09</v>
      </c>
      <c r="M36" s="28">
        <f>SUM(B36:L36)</f>
        <v>56072166.75</v>
      </c>
      <c r="N36" s="25"/>
      <c r="O36" s="23"/>
    </row>
    <row r="37" spans="1:15" ht="13.5" thickTop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5"/>
      <c r="O37" s="23"/>
    </row>
    <row r="38" spans="1:1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5"/>
      <c r="O38" s="23"/>
    </row>
    <row r="39" spans="1:1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5"/>
      <c r="O39" s="23"/>
    </row>
    <row r="40" spans="1:15" x14ac:dyDescent="0.2">
      <c r="A40" s="22" t="str">
        <f>A27</f>
        <v>FY23 Research Report - Oklahoma State University - Final Numbers as of June 30, 2023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4" t="s">
        <v>65</v>
      </c>
      <c r="N40" s="25"/>
      <c r="O40" s="23"/>
    </row>
    <row r="41" spans="1:15" x14ac:dyDescent="0.2">
      <c r="A41" s="22" t="s">
        <v>66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5"/>
      <c r="O41" s="23"/>
    </row>
    <row r="42" spans="1:1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5"/>
      <c r="O42" s="23"/>
    </row>
    <row r="43" spans="1:15" x14ac:dyDescent="0.2">
      <c r="A43" s="22" t="s">
        <v>64</v>
      </c>
      <c r="B43" s="25"/>
      <c r="C43" s="25"/>
      <c r="D43" s="25"/>
      <c r="E43" s="25"/>
      <c r="F43" s="25" t="s">
        <v>54</v>
      </c>
      <c r="G43" s="25"/>
      <c r="H43" s="25"/>
      <c r="I43" s="25"/>
      <c r="J43" s="25"/>
      <c r="K43" s="25"/>
      <c r="L43" s="25" t="s">
        <v>24</v>
      </c>
      <c r="M43" s="25" t="str">
        <f>M30</f>
        <v>FY23</v>
      </c>
      <c r="N43" s="25"/>
      <c r="O43" s="23"/>
    </row>
    <row r="44" spans="1:15" x14ac:dyDescent="0.2">
      <c r="A44" s="23"/>
      <c r="B44" s="25" t="s">
        <v>0</v>
      </c>
      <c r="C44" s="25"/>
      <c r="D44" s="25" t="s">
        <v>1</v>
      </c>
      <c r="E44" s="25"/>
      <c r="F44" s="25" t="s">
        <v>55</v>
      </c>
      <c r="G44" s="25"/>
      <c r="H44" s="25" t="s">
        <v>2</v>
      </c>
      <c r="I44" s="25"/>
      <c r="J44" s="25"/>
      <c r="K44" s="25" t="s">
        <v>3</v>
      </c>
      <c r="L44" s="25" t="s">
        <v>25</v>
      </c>
      <c r="M44" s="25" t="s">
        <v>4</v>
      </c>
      <c r="N44" s="25"/>
      <c r="O44" s="23"/>
    </row>
    <row r="45" spans="1:15" x14ac:dyDescent="0.2">
      <c r="A45" s="23"/>
      <c r="B45" s="26" t="s">
        <v>5</v>
      </c>
      <c r="C45" s="26" t="s">
        <v>6</v>
      </c>
      <c r="D45" s="26" t="s">
        <v>7</v>
      </c>
      <c r="E45" s="26" t="s">
        <v>8</v>
      </c>
      <c r="F45" s="26" t="s">
        <v>7</v>
      </c>
      <c r="G45" s="26" t="s">
        <v>9</v>
      </c>
      <c r="H45" s="26" t="s">
        <v>11</v>
      </c>
      <c r="I45" s="26" t="s">
        <v>22</v>
      </c>
      <c r="J45" s="26" t="s">
        <v>75</v>
      </c>
      <c r="K45" s="26" t="s">
        <v>12</v>
      </c>
      <c r="L45" s="26" t="s">
        <v>7</v>
      </c>
      <c r="M45" s="26" t="s">
        <v>5</v>
      </c>
      <c r="N45" s="25"/>
      <c r="O45" s="23"/>
    </row>
    <row r="46" spans="1:15" x14ac:dyDescent="0.2">
      <c r="A46" s="23" t="s">
        <v>56</v>
      </c>
      <c r="B46" s="23">
        <v>895075.87</v>
      </c>
      <c r="C46" s="23">
        <v>49125.22</v>
      </c>
      <c r="D46" s="23">
        <v>46514.879999999997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4524511.32</v>
      </c>
      <c r="M46" s="23">
        <f>SUM(B46:L46)</f>
        <v>5515227.29</v>
      </c>
      <c r="N46" s="25"/>
      <c r="O46" s="23"/>
    </row>
    <row r="47" spans="1:15" x14ac:dyDescent="0.2">
      <c r="A47" s="23" t="s">
        <v>57</v>
      </c>
      <c r="B47" s="23">
        <v>0</v>
      </c>
      <c r="C47" s="23">
        <v>0</v>
      </c>
      <c r="D47" s="23">
        <v>15847.75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f>SUM(B47:L47)</f>
        <v>15847.75</v>
      </c>
      <c r="N47" s="25"/>
      <c r="O47" s="23"/>
    </row>
    <row r="48" spans="1:15" x14ac:dyDescent="0.2">
      <c r="A48" s="23" t="s">
        <v>58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f>SUM(B48:L48)</f>
        <v>0</v>
      </c>
      <c r="N48" s="25"/>
      <c r="O48" s="23"/>
    </row>
    <row r="49" spans="1:17" ht="13.5" thickBot="1" x14ac:dyDescent="0.25">
      <c r="A49" s="22" t="s">
        <v>4</v>
      </c>
      <c r="B49" s="28">
        <f t="shared" ref="B49:L49" si="4">SUM(B46:B48)</f>
        <v>895075.87</v>
      </c>
      <c r="C49" s="28">
        <f t="shared" si="4"/>
        <v>49125.22</v>
      </c>
      <c r="D49" s="28">
        <f t="shared" si="4"/>
        <v>62362.63</v>
      </c>
      <c r="E49" s="28">
        <f t="shared" si="4"/>
        <v>0</v>
      </c>
      <c r="F49" s="28">
        <f t="shared" si="4"/>
        <v>0</v>
      </c>
      <c r="G49" s="28">
        <f t="shared" si="4"/>
        <v>0</v>
      </c>
      <c r="H49" s="28">
        <f>SUM(H46:H48)</f>
        <v>0</v>
      </c>
      <c r="I49" s="28">
        <f>SUM(I46:I48)</f>
        <v>0</v>
      </c>
      <c r="J49" s="28">
        <f t="shared" si="4"/>
        <v>0</v>
      </c>
      <c r="K49" s="28">
        <f t="shared" si="4"/>
        <v>0</v>
      </c>
      <c r="L49" s="28">
        <f t="shared" si="4"/>
        <v>4524511.32</v>
      </c>
      <c r="M49" s="28">
        <f>SUM(B49:L49)</f>
        <v>5531075.04</v>
      </c>
      <c r="N49" s="25"/>
      <c r="O49" s="23"/>
    </row>
    <row r="50" spans="1:17" ht="13.5" thickTop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  <c r="O50" s="23"/>
    </row>
    <row r="51" spans="1:17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5"/>
      <c r="O51" s="23"/>
    </row>
    <row r="52" spans="1:17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  <c r="O52" s="23"/>
    </row>
    <row r="53" spans="1:17" x14ac:dyDescent="0.2">
      <c r="A53" s="22" t="str">
        <f>A40</f>
        <v>FY23 Research Report - Oklahoma State University - Final Numbers as of June 30, 2023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 t="s">
        <v>67</v>
      </c>
      <c r="O53" s="25"/>
    </row>
    <row r="54" spans="1:17" x14ac:dyDescent="0.2">
      <c r="A54" s="22" t="str">
        <f>A41</f>
        <v>Extension Fund Sources and Expenditures by Agency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  <c r="O54" s="23"/>
    </row>
    <row r="55" spans="1:17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5"/>
      <c r="O55" s="23"/>
    </row>
    <row r="56" spans="1:17" x14ac:dyDescent="0.2">
      <c r="A56" s="22" t="s">
        <v>68</v>
      </c>
      <c r="B56" s="25"/>
      <c r="C56" s="25"/>
      <c r="D56" s="25"/>
      <c r="E56" s="25"/>
      <c r="F56" s="25" t="s">
        <v>54</v>
      </c>
      <c r="G56" s="25"/>
      <c r="H56" s="25"/>
      <c r="I56" s="25"/>
      <c r="J56" s="25"/>
      <c r="K56" s="25"/>
      <c r="L56" s="25" t="s">
        <v>24</v>
      </c>
      <c r="M56" s="25"/>
      <c r="N56" s="25" t="str">
        <f>M43</f>
        <v>FY23</v>
      </c>
      <c r="O56" s="25"/>
    </row>
    <row r="57" spans="1:17" x14ac:dyDescent="0.2">
      <c r="A57" s="23"/>
      <c r="B57" s="25" t="s">
        <v>0</v>
      </c>
      <c r="C57" s="25"/>
      <c r="D57" s="25" t="s">
        <v>1</v>
      </c>
      <c r="E57" s="25"/>
      <c r="F57" s="25" t="s">
        <v>55</v>
      </c>
      <c r="G57" s="25"/>
      <c r="H57" s="25" t="s">
        <v>2</v>
      </c>
      <c r="I57" s="25"/>
      <c r="J57" s="25"/>
      <c r="K57" s="25" t="s">
        <v>3</v>
      </c>
      <c r="L57" s="25" t="s">
        <v>25</v>
      </c>
      <c r="M57" s="25"/>
      <c r="N57" s="25" t="s">
        <v>4</v>
      </c>
      <c r="O57" s="25"/>
    </row>
    <row r="58" spans="1:17" x14ac:dyDescent="0.2">
      <c r="A58" s="23"/>
      <c r="B58" s="26" t="s">
        <v>5</v>
      </c>
      <c r="C58" s="26" t="s">
        <v>6</v>
      </c>
      <c r="D58" s="26" t="s">
        <v>7</v>
      </c>
      <c r="E58" s="26" t="s">
        <v>8</v>
      </c>
      <c r="F58" s="26" t="s">
        <v>7</v>
      </c>
      <c r="G58" s="26" t="s">
        <v>9</v>
      </c>
      <c r="H58" s="26" t="s">
        <v>11</v>
      </c>
      <c r="I58" s="26" t="s">
        <v>22</v>
      </c>
      <c r="J58" s="26" t="s">
        <v>75</v>
      </c>
      <c r="K58" s="26" t="s">
        <v>12</v>
      </c>
      <c r="L58" s="26" t="s">
        <v>7</v>
      </c>
      <c r="M58" s="26" t="s">
        <v>69</v>
      </c>
      <c r="N58" s="26" t="s">
        <v>5</v>
      </c>
      <c r="O58" s="25"/>
    </row>
    <row r="59" spans="1:17" x14ac:dyDescent="0.2">
      <c r="A59" s="23" t="s">
        <v>70</v>
      </c>
      <c r="B59" s="23">
        <f>'Sponsored Programs'!B37</f>
        <v>37735897.380000003</v>
      </c>
      <c r="C59" s="23">
        <f>'Sponsored Programs'!C37</f>
        <v>127086136.78</v>
      </c>
      <c r="D59" s="23">
        <f>'Sponsored Programs'!D37</f>
        <v>53220178.339999996</v>
      </c>
      <c r="E59" s="23">
        <f>'Sponsored Programs'!E37</f>
        <v>18557760.82</v>
      </c>
      <c r="F59" s="23">
        <f>'Sponsored Programs'!F37</f>
        <v>15282575.399999999</v>
      </c>
      <c r="G59" s="23">
        <f>'Sponsored Programs'!G37</f>
        <v>54815773.839999996</v>
      </c>
      <c r="H59" s="23">
        <f>'Sponsored Programs'!H37</f>
        <v>24877114.399999999</v>
      </c>
      <c r="I59" s="23">
        <f>'Sponsored Programs'!I37</f>
        <v>1268318</v>
      </c>
      <c r="J59" s="23">
        <f>'Sponsored Programs'!M37</f>
        <v>2704292.17</v>
      </c>
      <c r="K59" s="23">
        <f>'Sponsored Programs'!N37</f>
        <v>5238566.79</v>
      </c>
      <c r="L59" s="23">
        <f>'Sponsored Programs'!O37</f>
        <v>39127274.899999999</v>
      </c>
      <c r="M59" s="23">
        <f>'Sponsored Programs'!J37</f>
        <v>912402.96000000008</v>
      </c>
      <c r="N59" s="23">
        <f>SUM(B59:M59)</f>
        <v>380826291.77999997</v>
      </c>
      <c r="O59" s="25"/>
      <c r="P59" s="30"/>
      <c r="Q59" s="30"/>
    </row>
    <row r="60" spans="1:17" x14ac:dyDescent="0.2">
      <c r="A60" s="23" t="s">
        <v>71</v>
      </c>
      <c r="B60" s="23">
        <f t="shared" ref="B60:L60" si="5">B10</f>
        <v>895075.87</v>
      </c>
      <c r="C60" s="23">
        <f t="shared" si="5"/>
        <v>47823322.329999998</v>
      </c>
      <c r="D60" s="23">
        <f t="shared" si="5"/>
        <v>2340029.73</v>
      </c>
      <c r="E60" s="23">
        <f t="shared" si="5"/>
        <v>10696.68</v>
      </c>
      <c r="F60" s="23">
        <f t="shared" si="5"/>
        <v>-520.53</v>
      </c>
      <c r="G60" s="23">
        <f t="shared" si="5"/>
        <v>0</v>
      </c>
      <c r="H60" s="23">
        <f>H10</f>
        <v>442182.53</v>
      </c>
      <c r="I60" s="23">
        <f>I10</f>
        <v>0</v>
      </c>
      <c r="J60" s="23">
        <f t="shared" si="5"/>
        <v>45104.38</v>
      </c>
      <c r="K60" s="23">
        <f t="shared" si="5"/>
        <v>3970324.57</v>
      </c>
      <c r="L60" s="23">
        <f t="shared" si="5"/>
        <v>17963640.560000002</v>
      </c>
      <c r="M60" s="23">
        <v>0</v>
      </c>
      <c r="N60" s="23">
        <f>SUM(B60:M60)</f>
        <v>73489856.120000005</v>
      </c>
      <c r="O60" s="25" t="s">
        <v>26</v>
      </c>
    </row>
    <row r="61" spans="1:17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5"/>
    </row>
    <row r="62" spans="1:17" ht="13.5" thickBot="1" x14ac:dyDescent="0.25">
      <c r="A62" s="22" t="s">
        <v>4</v>
      </c>
      <c r="B62" s="29">
        <f t="shared" ref="B62:N62" si="6">SUM(B59:B61)</f>
        <v>38630973.25</v>
      </c>
      <c r="C62" s="29">
        <f t="shared" si="6"/>
        <v>174909459.11000001</v>
      </c>
      <c r="D62" s="29">
        <f t="shared" si="6"/>
        <v>55560208.069999993</v>
      </c>
      <c r="E62" s="29">
        <f t="shared" si="6"/>
        <v>18568457.5</v>
      </c>
      <c r="F62" s="29">
        <f t="shared" si="6"/>
        <v>15282054.869999999</v>
      </c>
      <c r="G62" s="29">
        <f t="shared" si="6"/>
        <v>54815773.839999996</v>
      </c>
      <c r="H62" s="29">
        <f>SUM(H59:H61)</f>
        <v>25319296.93</v>
      </c>
      <c r="I62" s="29">
        <f>SUM(I59:I61)</f>
        <v>1268318</v>
      </c>
      <c r="J62" s="29">
        <f t="shared" si="6"/>
        <v>2749396.55</v>
      </c>
      <c r="K62" s="29">
        <f t="shared" si="6"/>
        <v>9208891.3599999994</v>
      </c>
      <c r="L62" s="29">
        <f t="shared" si="6"/>
        <v>57090915.460000001</v>
      </c>
      <c r="M62" s="29">
        <f t="shared" si="6"/>
        <v>912402.96000000008</v>
      </c>
      <c r="N62" s="29">
        <f t="shared" si="6"/>
        <v>454316147.89999998</v>
      </c>
      <c r="O62" s="25"/>
    </row>
    <row r="63" spans="1:17" ht="13.5" thickTop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  <c r="O63" s="23"/>
    </row>
    <row r="64" spans="1:17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5"/>
      <c r="O64" s="23"/>
    </row>
    <row r="65" spans="1:1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5"/>
      <c r="O65" s="23"/>
    </row>
    <row r="66" spans="1:15" x14ac:dyDescent="0.2">
      <c r="A66" s="22" t="s">
        <v>74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4" t="s">
        <v>67</v>
      </c>
      <c r="O66" s="25"/>
    </row>
    <row r="67" spans="1:15" x14ac:dyDescent="0.2">
      <c r="A67" s="22" t="str">
        <f>A54</f>
        <v>Extension Fund Sources and Expenditures by Agency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5"/>
    </row>
    <row r="68" spans="1:1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5"/>
    </row>
    <row r="69" spans="1:15" x14ac:dyDescent="0.2">
      <c r="A69" s="22" t="s">
        <v>72</v>
      </c>
      <c r="B69" s="25"/>
      <c r="C69" s="25"/>
      <c r="D69" s="25"/>
      <c r="E69" s="25"/>
      <c r="F69" s="25" t="s">
        <v>54</v>
      </c>
      <c r="G69" s="25"/>
      <c r="H69" s="25"/>
      <c r="I69" s="25"/>
      <c r="J69" s="25"/>
      <c r="K69" s="25"/>
      <c r="L69" s="25" t="s">
        <v>24</v>
      </c>
      <c r="M69" s="25"/>
      <c r="N69" s="25" t="s">
        <v>73</v>
      </c>
      <c r="O69" s="25"/>
    </row>
    <row r="70" spans="1:15" x14ac:dyDescent="0.2">
      <c r="A70" s="23"/>
      <c r="B70" s="25" t="s">
        <v>0</v>
      </c>
      <c r="C70" s="25"/>
      <c r="D70" s="25" t="s">
        <v>1</v>
      </c>
      <c r="E70" s="25"/>
      <c r="F70" s="25" t="s">
        <v>55</v>
      </c>
      <c r="G70" s="25"/>
      <c r="H70" s="25" t="s">
        <v>2</v>
      </c>
      <c r="I70" s="25"/>
      <c r="J70" s="25"/>
      <c r="K70" s="25" t="s">
        <v>3</v>
      </c>
      <c r="L70" s="25" t="s">
        <v>25</v>
      </c>
      <c r="M70" s="25"/>
      <c r="N70" s="25" t="s">
        <v>4</v>
      </c>
      <c r="O70" s="25"/>
    </row>
    <row r="71" spans="1:15" x14ac:dyDescent="0.2">
      <c r="A71" s="23"/>
      <c r="B71" s="26" t="s">
        <v>5</v>
      </c>
      <c r="C71" s="26" t="s">
        <v>6</v>
      </c>
      <c r="D71" s="26" t="s">
        <v>7</v>
      </c>
      <c r="E71" s="26" t="s">
        <v>8</v>
      </c>
      <c r="F71" s="26" t="s">
        <v>7</v>
      </c>
      <c r="G71" s="26" t="s">
        <v>9</v>
      </c>
      <c r="H71" s="26" t="s">
        <v>11</v>
      </c>
      <c r="I71" s="26" t="s">
        <v>22</v>
      </c>
      <c r="J71" s="26" t="s">
        <v>75</v>
      </c>
      <c r="K71" s="26" t="s">
        <v>12</v>
      </c>
      <c r="L71" s="26" t="s">
        <v>7</v>
      </c>
      <c r="M71" s="26" t="s">
        <v>69</v>
      </c>
      <c r="N71" s="26" t="s">
        <v>5</v>
      </c>
      <c r="O71" s="25"/>
    </row>
    <row r="72" spans="1:15" x14ac:dyDescent="0.2">
      <c r="A72" s="23" t="s">
        <v>70</v>
      </c>
      <c r="B72" s="23">
        <v>35524691</v>
      </c>
      <c r="C72" s="23">
        <v>119937633</v>
      </c>
      <c r="D72" s="23">
        <v>46901313</v>
      </c>
      <c r="E72" s="23">
        <v>16698809</v>
      </c>
      <c r="F72" s="23">
        <v>13278829</v>
      </c>
      <c r="G72" s="23">
        <v>48489747</v>
      </c>
      <c r="H72" s="23">
        <v>26518118</v>
      </c>
      <c r="I72" s="23">
        <v>1279371</v>
      </c>
      <c r="J72" s="23">
        <v>4441714</v>
      </c>
      <c r="K72" s="23">
        <v>7249446</v>
      </c>
      <c r="L72" s="23">
        <v>51475161</v>
      </c>
      <c r="M72" s="23">
        <v>10576832.859999999</v>
      </c>
      <c r="N72" s="23">
        <f>SUM(B72:M72)</f>
        <v>382371664.86000001</v>
      </c>
      <c r="O72" s="25"/>
    </row>
    <row r="73" spans="1:15" x14ac:dyDescent="0.2">
      <c r="A73" s="23" t="s">
        <v>71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f>SUM(B73:M73)</f>
        <v>0</v>
      </c>
      <c r="O73" s="25" t="s">
        <v>26</v>
      </c>
    </row>
    <row r="74" spans="1:15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5"/>
    </row>
    <row r="75" spans="1:15" ht="13.5" thickBot="1" x14ac:dyDescent="0.25">
      <c r="A75" s="22" t="s">
        <v>4</v>
      </c>
      <c r="B75" s="29">
        <f t="shared" ref="B75:N75" si="7">SUM(B72:B74)</f>
        <v>35524691</v>
      </c>
      <c r="C75" s="29">
        <f t="shared" si="7"/>
        <v>119937633</v>
      </c>
      <c r="D75" s="29">
        <f t="shared" si="7"/>
        <v>46901313</v>
      </c>
      <c r="E75" s="29">
        <f t="shared" si="7"/>
        <v>16698809</v>
      </c>
      <c r="F75" s="29">
        <f t="shared" si="7"/>
        <v>13278829</v>
      </c>
      <c r="G75" s="29">
        <f t="shared" si="7"/>
        <v>48489747</v>
      </c>
      <c r="H75" s="29">
        <f t="shared" si="7"/>
        <v>26518118</v>
      </c>
      <c r="I75" s="29">
        <f t="shared" si="7"/>
        <v>1279371</v>
      </c>
      <c r="J75" s="29">
        <f t="shared" si="7"/>
        <v>4441714</v>
      </c>
      <c r="K75" s="29">
        <f t="shared" si="7"/>
        <v>7249446</v>
      </c>
      <c r="L75" s="29">
        <f t="shared" si="7"/>
        <v>51475161</v>
      </c>
      <c r="M75" s="29">
        <f t="shared" si="7"/>
        <v>10576832.859999999</v>
      </c>
      <c r="N75" s="29">
        <f t="shared" si="7"/>
        <v>382371664.86000001</v>
      </c>
      <c r="O75" s="25"/>
    </row>
    <row r="76" spans="1:15" ht="13.5" thickTop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5"/>
      <c r="O76" s="23"/>
    </row>
    <row r="77" spans="1:15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5"/>
      <c r="O77" s="23"/>
    </row>
    <row r="78" spans="1:15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  <c r="O78" s="23"/>
    </row>
    <row r="79" spans="1:15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5"/>
      <c r="O79" s="23"/>
    </row>
  </sheetData>
  <pageMargins left="0.7" right="0.7" top="0.75" bottom="0.75" header="0.3" footer="0.3"/>
  <pageSetup scale="86" fitToHeight="0" orientation="landscape" horizontalDpi="0" verticalDpi="0" r:id="rId1"/>
  <rowBreaks count="4" manualBreakCount="4">
    <brk id="13" max="16383" man="1"/>
    <brk id="26" max="16383" man="1"/>
    <brk id="39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Sponsored Programs</vt:lpstr>
      <vt:lpstr>Research</vt:lpstr>
      <vt:lpstr>Instruction</vt:lpstr>
      <vt:lpstr>Extension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Tivis, Josh</cp:lastModifiedBy>
  <cp:lastPrinted>2023-12-13T15:20:55Z</cp:lastPrinted>
  <dcterms:created xsi:type="dcterms:W3CDTF">1997-10-10T20:56:20Z</dcterms:created>
  <dcterms:modified xsi:type="dcterms:W3CDTF">2024-02-15T00:31:56Z</dcterms:modified>
</cp:coreProperties>
</file>